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440" windowHeight="11760" firstSheet="2" activeTab="2"/>
  </bookViews>
  <sheets>
    <sheet name="01.12.2016" sheetId="1" state="hidden" r:id="rId1"/>
    <sheet name="01.09.2017" sheetId="4" state="hidden" r:id="rId2"/>
    <sheet name="01.11.2021" sheetId="12" r:id="rId3"/>
    <sheet name="01.07.2021" sheetId="13" r:id="rId4"/>
    <sheet name="Лист1" sheetId="14" r:id="rId5"/>
  </sheets>
  <definedNames>
    <definedName name="_xlnm.Print_Area" localSheetId="3">'01.07.2021'!$A$1:$Q$43</definedName>
    <definedName name="_xlnm.Print_Area" localSheetId="2">'01.11.2021'!$A$1:$Q$43</definedName>
  </definedNames>
  <calcPr calcId="125725"/>
</workbook>
</file>

<file path=xl/calcChain.xml><?xml version="1.0" encoding="utf-8"?>
<calcChain xmlns="http://schemas.openxmlformats.org/spreadsheetml/2006/main">
  <c r="O41" i="14"/>
  <c r="P40"/>
  <c r="P41" s="1"/>
  <c r="O40"/>
  <c r="E40"/>
  <c r="E41" s="1"/>
  <c r="C40"/>
  <c r="F39"/>
  <c r="F38"/>
  <c r="Q38" s="1"/>
  <c r="F37"/>
  <c r="Q37" s="1"/>
  <c r="F36"/>
  <c r="Q36" s="1"/>
  <c r="F35"/>
  <c r="Q35" s="1"/>
  <c r="F34"/>
  <c r="Q34" s="1"/>
  <c r="J33"/>
  <c r="F33"/>
  <c r="Q33" s="1"/>
  <c r="Q32"/>
  <c r="F32"/>
  <c r="F31"/>
  <c r="J30"/>
  <c r="F30"/>
  <c r="Q30" s="1"/>
  <c r="F29"/>
  <c r="P28"/>
  <c r="E28"/>
  <c r="C28"/>
  <c r="C41" s="1"/>
  <c r="J27"/>
  <c r="F27"/>
  <c r="Q27" s="1"/>
  <c r="F26"/>
  <c r="F25"/>
  <c r="Q25" s="1"/>
  <c r="L24"/>
  <c r="L28" s="1"/>
  <c r="L41" s="1"/>
  <c r="H24"/>
  <c r="F24"/>
  <c r="J24" s="1"/>
  <c r="F23"/>
  <c r="F28" s="1"/>
  <c r="E22"/>
  <c r="C22"/>
  <c r="F21"/>
  <c r="N21" s="1"/>
  <c r="F20"/>
  <c r="N20" s="1"/>
  <c r="F19"/>
  <c r="N19" s="1"/>
  <c r="F18"/>
  <c r="N18" s="1"/>
  <c r="F17"/>
  <c r="N17" s="1"/>
  <c r="F16"/>
  <c r="N16" s="1"/>
  <c r="F15"/>
  <c r="F22" s="1"/>
  <c r="F14"/>
  <c r="E14"/>
  <c r="H13"/>
  <c r="H14" s="1"/>
  <c r="F13"/>
  <c r="N13" s="1"/>
  <c r="Q30" i="13"/>
  <c r="Q31"/>
  <c r="Q32"/>
  <c r="Q33"/>
  <c r="Q34"/>
  <c r="Q35"/>
  <c r="Q36"/>
  <c r="Q37"/>
  <c r="Q38"/>
  <c r="Q39"/>
  <c r="Q29"/>
  <c r="Q24"/>
  <c r="Q25"/>
  <c r="Q26"/>
  <c r="Q27"/>
  <c r="Q23"/>
  <c r="O41"/>
  <c r="P40"/>
  <c r="O40"/>
  <c r="E40"/>
  <c r="C40"/>
  <c r="C41" s="1"/>
  <c r="F39"/>
  <c r="V38"/>
  <c r="F38"/>
  <c r="S38" s="1"/>
  <c r="V37"/>
  <c r="F37"/>
  <c r="S37" s="1"/>
  <c r="T36"/>
  <c r="V36" s="1"/>
  <c r="S36"/>
  <c r="F36"/>
  <c r="V35"/>
  <c r="T35"/>
  <c r="F35"/>
  <c r="S35" s="1"/>
  <c r="V34"/>
  <c r="F34"/>
  <c r="S34" s="1"/>
  <c r="F33"/>
  <c r="V32"/>
  <c r="F32"/>
  <c r="S32" s="1"/>
  <c r="F31"/>
  <c r="F30"/>
  <c r="F29"/>
  <c r="F40" s="1"/>
  <c r="V28"/>
  <c r="P28"/>
  <c r="E28"/>
  <c r="C28"/>
  <c r="J27"/>
  <c r="T27" s="1"/>
  <c r="V27" s="1"/>
  <c r="F27"/>
  <c r="F26"/>
  <c r="V25"/>
  <c r="S25"/>
  <c r="F25"/>
  <c r="F24"/>
  <c r="J24" s="1"/>
  <c r="V23"/>
  <c r="F23"/>
  <c r="F28" s="1"/>
  <c r="E22"/>
  <c r="C22"/>
  <c r="F21"/>
  <c r="N21" s="1"/>
  <c r="F20"/>
  <c r="H20" s="1"/>
  <c r="F19"/>
  <c r="H19" s="1"/>
  <c r="F18"/>
  <c r="H18" s="1"/>
  <c r="F17"/>
  <c r="N17" s="1"/>
  <c r="F16"/>
  <c r="N16" s="1"/>
  <c r="F15"/>
  <c r="N15" s="1"/>
  <c r="F14"/>
  <c r="E14"/>
  <c r="H13"/>
  <c r="H14" s="1"/>
  <c r="F13"/>
  <c r="N13" s="1"/>
  <c r="Q37" i="12"/>
  <c r="P40"/>
  <c r="E40"/>
  <c r="C40"/>
  <c r="F39"/>
  <c r="V38"/>
  <c r="F38"/>
  <c r="Q38" s="1"/>
  <c r="V37"/>
  <c r="F37"/>
  <c r="T36"/>
  <c r="V36" s="1"/>
  <c r="F36"/>
  <c r="Q36" s="1"/>
  <c r="F35"/>
  <c r="Q35" s="1"/>
  <c r="V34"/>
  <c r="F34"/>
  <c r="Q34" s="1"/>
  <c r="F33"/>
  <c r="V32"/>
  <c r="F32"/>
  <c r="Q32" s="1"/>
  <c r="F31"/>
  <c r="J30"/>
  <c r="T30" s="1"/>
  <c r="V30" s="1"/>
  <c r="F30"/>
  <c r="F29"/>
  <c r="V28"/>
  <c r="P28"/>
  <c r="E28"/>
  <c r="C28"/>
  <c r="F27"/>
  <c r="F26"/>
  <c r="J26" s="1"/>
  <c r="T26" s="1"/>
  <c r="V26" s="1"/>
  <c r="V25"/>
  <c r="F25"/>
  <c r="Q25" s="1"/>
  <c r="F24"/>
  <c r="V23"/>
  <c r="F23"/>
  <c r="E22"/>
  <c r="C22"/>
  <c r="C41" s="1"/>
  <c r="F21"/>
  <c r="N21" s="1"/>
  <c r="F20"/>
  <c r="N20" s="1"/>
  <c r="F19"/>
  <c r="N19" s="1"/>
  <c r="F18"/>
  <c r="N18" s="1"/>
  <c r="F17"/>
  <c r="N17" s="1"/>
  <c r="F16"/>
  <c r="N16" s="1"/>
  <c r="F15"/>
  <c r="E14"/>
  <c r="F13"/>
  <c r="F14" s="1"/>
  <c r="Q30" l="1"/>
  <c r="S30" s="1"/>
  <c r="Q26"/>
  <c r="N14" i="14"/>
  <c r="Q13"/>
  <c r="Q14" s="1"/>
  <c r="Q18"/>
  <c r="Q31"/>
  <c r="Q26"/>
  <c r="H15"/>
  <c r="H16"/>
  <c r="Q16" s="1"/>
  <c r="H17"/>
  <c r="Q17" s="1"/>
  <c r="H18"/>
  <c r="H19"/>
  <c r="Q19" s="1"/>
  <c r="H20"/>
  <c r="Q20" s="1"/>
  <c r="H21"/>
  <c r="Q21" s="1"/>
  <c r="H23"/>
  <c r="Q24"/>
  <c r="J26"/>
  <c r="J28" s="1"/>
  <c r="J29"/>
  <c r="J31"/>
  <c r="J39"/>
  <c r="Q39" s="1"/>
  <c r="F40"/>
  <c r="F41" s="1"/>
  <c r="N15"/>
  <c r="P41" i="13"/>
  <c r="S27"/>
  <c r="J26"/>
  <c r="T26" s="1"/>
  <c r="V26" s="1"/>
  <c r="L24"/>
  <c r="L28" s="1"/>
  <c r="L41" s="1"/>
  <c r="H24"/>
  <c r="E41"/>
  <c r="J28"/>
  <c r="T24"/>
  <c r="V24" s="1"/>
  <c r="N14"/>
  <c r="Q13"/>
  <c r="Q14" s="1"/>
  <c r="Q15"/>
  <c r="N18"/>
  <c r="Q18" s="1"/>
  <c r="N19"/>
  <c r="Q19" s="1"/>
  <c r="N20"/>
  <c r="Q20" s="1"/>
  <c r="F22"/>
  <c r="F41" s="1"/>
  <c r="H15"/>
  <c r="H16"/>
  <c r="Q16" s="1"/>
  <c r="H17"/>
  <c r="Q17" s="1"/>
  <c r="H21"/>
  <c r="Q21" s="1"/>
  <c r="H23"/>
  <c r="S24"/>
  <c r="J29"/>
  <c r="J30"/>
  <c r="T30" s="1"/>
  <c r="V30" s="1"/>
  <c r="J31"/>
  <c r="T31" s="1"/>
  <c r="V31" s="1"/>
  <c r="J33"/>
  <c r="T33" s="1"/>
  <c r="V33" s="1"/>
  <c r="J39"/>
  <c r="T39" s="1"/>
  <c r="V39" s="1"/>
  <c r="S36" i="12"/>
  <c r="S37"/>
  <c r="S38"/>
  <c r="S34"/>
  <c r="S32"/>
  <c r="S25"/>
  <c r="H23"/>
  <c r="H16"/>
  <c r="Q16" s="1"/>
  <c r="H20"/>
  <c r="Q20" s="1"/>
  <c r="S35"/>
  <c r="J39"/>
  <c r="T39" s="1"/>
  <c r="V39" s="1"/>
  <c r="J33"/>
  <c r="Q33" s="1"/>
  <c r="J31"/>
  <c r="T31" s="1"/>
  <c r="V31" s="1"/>
  <c r="F40"/>
  <c r="J27"/>
  <c r="S26"/>
  <c r="J24"/>
  <c r="J28" s="1"/>
  <c r="L24"/>
  <c r="H24"/>
  <c r="F28"/>
  <c r="P41"/>
  <c r="H21"/>
  <c r="Q21" s="1"/>
  <c r="H19"/>
  <c r="Q19" s="1"/>
  <c r="H18"/>
  <c r="Q18" s="1"/>
  <c r="F22"/>
  <c r="H17"/>
  <c r="Q17" s="1"/>
  <c r="E41"/>
  <c r="H15"/>
  <c r="O41"/>
  <c r="O40"/>
  <c r="T35"/>
  <c r="V35" s="1"/>
  <c r="N13"/>
  <c r="L28"/>
  <c r="L41" s="1"/>
  <c r="H13"/>
  <c r="H14" s="1"/>
  <c r="N15"/>
  <c r="J29"/>
  <c r="Q29" s="1"/>
  <c r="F18" i="4"/>
  <c r="N18"/>
  <c r="P18" s="1"/>
  <c r="F16"/>
  <c r="F17"/>
  <c r="N17"/>
  <c r="F19"/>
  <c r="H19"/>
  <c r="N19"/>
  <c r="P19"/>
  <c r="F20"/>
  <c r="N20" s="1"/>
  <c r="F21"/>
  <c r="F22"/>
  <c r="H22"/>
  <c r="P22" s="1"/>
  <c r="F23"/>
  <c r="J23" s="1"/>
  <c r="F24"/>
  <c r="P24"/>
  <c r="F25"/>
  <c r="F26"/>
  <c r="P26"/>
  <c r="F27"/>
  <c r="F28"/>
  <c r="F29"/>
  <c r="F30"/>
  <c r="P30"/>
  <c r="F31"/>
  <c r="F32"/>
  <c r="P32" s="1"/>
  <c r="F33"/>
  <c r="F34"/>
  <c r="F35"/>
  <c r="F36"/>
  <c r="P36"/>
  <c r="F37"/>
  <c r="P35"/>
  <c r="F15"/>
  <c r="H15"/>
  <c r="N21"/>
  <c r="R38"/>
  <c r="Q38"/>
  <c r="E38"/>
  <c r="J31"/>
  <c r="P31" s="1"/>
  <c r="J29"/>
  <c r="P29" s="1"/>
  <c r="J27"/>
  <c r="P27" s="1"/>
  <c r="N16"/>
  <c r="H16"/>
  <c r="P16"/>
  <c r="N14"/>
  <c r="H14"/>
  <c r="H14" i="1"/>
  <c r="H15"/>
  <c r="H16"/>
  <c r="F13"/>
  <c r="M13"/>
  <c r="E35"/>
  <c r="C35"/>
  <c r="F34"/>
  <c r="F33"/>
  <c r="O33" s="1"/>
  <c r="F32"/>
  <c r="O32"/>
  <c r="F31"/>
  <c r="F30"/>
  <c r="N30" s="1"/>
  <c r="F29"/>
  <c r="O29" s="1"/>
  <c r="F28"/>
  <c r="J28" s="1"/>
  <c r="O28" s="1"/>
  <c r="F27"/>
  <c r="O27"/>
  <c r="F26"/>
  <c r="O26"/>
  <c r="J26"/>
  <c r="F25"/>
  <c r="F24"/>
  <c r="F23"/>
  <c r="J23" s="1"/>
  <c r="O23" s="1"/>
  <c r="F22"/>
  <c r="F21"/>
  <c r="J21" s="1"/>
  <c r="O21" s="1"/>
  <c r="F20"/>
  <c r="J20" s="1"/>
  <c r="F19"/>
  <c r="O19" s="1"/>
  <c r="F18"/>
  <c r="H18" s="1"/>
  <c r="F17"/>
  <c r="M15"/>
  <c r="O15"/>
  <c r="M14"/>
  <c r="M16"/>
  <c r="O16" s="1"/>
  <c r="J34"/>
  <c r="O34"/>
  <c r="H13"/>
  <c r="J24" i="4"/>
  <c r="H17"/>
  <c r="H20"/>
  <c r="J26"/>
  <c r="J28"/>
  <c r="P28" s="1"/>
  <c r="O34"/>
  <c r="N15"/>
  <c r="H21"/>
  <c r="P21" s="1"/>
  <c r="J22" i="1"/>
  <c r="O22" s="1"/>
  <c r="J25"/>
  <c r="O25" s="1"/>
  <c r="O33" i="4"/>
  <c r="O38" s="1"/>
  <c r="H18"/>
  <c r="P14"/>
  <c r="F35" i="1"/>
  <c r="F38" i="4"/>
  <c r="O13" i="1"/>
  <c r="N31"/>
  <c r="J24"/>
  <c r="O24"/>
  <c r="J25" i="4"/>
  <c r="P25" s="1"/>
  <c r="J37"/>
  <c r="P37" s="1"/>
  <c r="L38"/>
  <c r="O31" i="1"/>
  <c r="P15" i="4"/>
  <c r="P17"/>
  <c r="M17" i="1"/>
  <c r="O17"/>
  <c r="O14"/>
  <c r="M18"/>
  <c r="M35"/>
  <c r="Q31" i="12" l="1"/>
  <c r="T27"/>
  <c r="V27" s="1"/>
  <c r="Q27"/>
  <c r="S27" s="1"/>
  <c r="T24"/>
  <c r="V24" s="1"/>
  <c r="Q24"/>
  <c r="Q28" s="1"/>
  <c r="Q23"/>
  <c r="S23" s="1"/>
  <c r="Q39"/>
  <c r="Q23" i="14"/>
  <c r="Q28" s="1"/>
  <c r="H28"/>
  <c r="H41" s="1"/>
  <c r="J40"/>
  <c r="J41" s="1"/>
  <c r="H22"/>
  <c r="Q29"/>
  <c r="Q40" s="1"/>
  <c r="N22"/>
  <c r="N41" s="1"/>
  <c r="Q15"/>
  <c r="Q22" s="1"/>
  <c r="S39" i="13"/>
  <c r="S26"/>
  <c r="T29"/>
  <c r="V29" s="1"/>
  <c r="J40"/>
  <c r="J41" s="1"/>
  <c r="H28"/>
  <c r="S30"/>
  <c r="Q22"/>
  <c r="H22"/>
  <c r="S31"/>
  <c r="S33"/>
  <c r="N22"/>
  <c r="N41" s="1"/>
  <c r="S29"/>
  <c r="S39" i="12"/>
  <c r="T33"/>
  <c r="V33" s="1"/>
  <c r="S33"/>
  <c r="S31"/>
  <c r="S29"/>
  <c r="F41"/>
  <c r="H28"/>
  <c r="S24"/>
  <c r="H22"/>
  <c r="T29"/>
  <c r="V29" s="1"/>
  <c r="J40"/>
  <c r="J41" s="1"/>
  <c r="N14"/>
  <c r="Q13"/>
  <c r="Q14" s="1"/>
  <c r="N22"/>
  <c r="Q15"/>
  <c r="Q22" s="1"/>
  <c r="O18" i="1"/>
  <c r="K20"/>
  <c r="K35" s="1"/>
  <c r="H20"/>
  <c r="O20" s="1"/>
  <c r="J35"/>
  <c r="N35"/>
  <c r="O30"/>
  <c r="P23" i="4"/>
  <c r="P38" s="1"/>
  <c r="H23"/>
  <c r="H38" s="1"/>
  <c r="J38"/>
  <c r="P20"/>
  <c r="N38"/>
  <c r="O35" i="1"/>
  <c r="H41" i="12" l="1"/>
  <c r="Q41" i="14"/>
  <c r="Q8" s="1"/>
  <c r="Q28" i="13"/>
  <c r="S23"/>
  <c r="Q40"/>
  <c r="H41"/>
  <c r="Q40" i="12"/>
  <c r="Q41" s="1"/>
  <c r="N41"/>
  <c r="H35" i="1"/>
  <c r="Q41" i="13" l="1"/>
  <c r="Q8" s="1"/>
  <c r="T41" i="12"/>
  <c r="T41" i="13" l="1"/>
</calcChain>
</file>

<file path=xl/sharedStrings.xml><?xml version="1.0" encoding="utf-8"?>
<sst xmlns="http://schemas.openxmlformats.org/spreadsheetml/2006/main" count="286" uniqueCount="103">
  <si>
    <t>ЗАТВЕРДЖУЮ</t>
  </si>
  <si>
    <t xml:space="preserve">штат в кількості 20,45 штатних одиниць </t>
  </si>
  <si>
    <t xml:space="preserve">з місячним фондом заробітної плати </t>
  </si>
  <si>
    <t xml:space="preserve">Сільський голова _____________Г.Д. Андрєєв </t>
  </si>
  <si>
    <t xml:space="preserve">                                        ШТАТНИЙ РОЗПИС </t>
  </si>
  <si>
    <t xml:space="preserve">                                           КЗ ДНЗ (дитячий садок) загального розвитку  № 12 "Мальвіна"</t>
  </si>
  <si>
    <t>Посада</t>
  </si>
  <si>
    <t>Кіль- кість</t>
  </si>
  <si>
    <t>тар.</t>
  </si>
  <si>
    <t>Оклад</t>
  </si>
  <si>
    <t>Зарплата</t>
  </si>
  <si>
    <t>Вислуга</t>
  </si>
  <si>
    <t>Диз.роствор</t>
  </si>
  <si>
    <t>старшинство</t>
  </si>
  <si>
    <t>Доплата</t>
  </si>
  <si>
    <t>Нічні</t>
  </si>
  <si>
    <t>Всього на місяць:</t>
  </si>
  <si>
    <t>Завідуюча</t>
  </si>
  <si>
    <t>Вихователь вища</t>
  </si>
  <si>
    <t>Вихователь</t>
  </si>
  <si>
    <t>Музичний керівник</t>
  </si>
  <si>
    <t>інструк. Фізкульт.</t>
  </si>
  <si>
    <t>дієтсестра</t>
  </si>
  <si>
    <t>Стараша медсестра</t>
  </si>
  <si>
    <t>Завгосп</t>
  </si>
  <si>
    <t>Повар</t>
  </si>
  <si>
    <t>помічник виховат</t>
  </si>
  <si>
    <t>Підсобний робочий</t>
  </si>
  <si>
    <t>кастелянка</t>
  </si>
  <si>
    <t>Сторож</t>
  </si>
  <si>
    <t>Двірник</t>
  </si>
  <si>
    <t>Робочий з обслуг.</t>
  </si>
  <si>
    <t>Приб.служб.прим.</t>
  </si>
  <si>
    <t>Всього</t>
  </si>
  <si>
    <t xml:space="preserve">  Головний бухгалтер (начальник                                М.П.                планово-фінансового відділу)</t>
  </si>
  <si>
    <t xml:space="preserve">                    (підпис)                                              (ініціали та прізвище)</t>
  </si>
  <si>
    <t>машиніст з прання</t>
  </si>
  <si>
    <t xml:space="preserve">старшинство </t>
  </si>
  <si>
    <t>В.о.завідуючої ДНЗ№12</t>
  </si>
  <si>
    <t>___________</t>
  </si>
  <si>
    <t>Мальцева Т.Л.</t>
  </si>
  <si>
    <t>01 грудня 2016 р.</t>
  </si>
  <si>
    <t xml:space="preserve">                            Сурсько -Литовської  сільської ради станом на 01.12.2016 року </t>
  </si>
  <si>
    <t>доплата до 3200</t>
  </si>
  <si>
    <t xml:space="preserve">разом </t>
  </si>
  <si>
    <r>
      <t xml:space="preserve">      ______________________                   </t>
    </r>
    <r>
      <rPr>
        <u/>
        <sz val="10"/>
        <color indexed="18"/>
        <rFont val="Times New Roman"/>
        <family val="1"/>
        <charset val="204"/>
      </rPr>
      <t xml:space="preserve">     Лященко О.Г.              </t>
    </r>
  </si>
  <si>
    <t xml:space="preserve"> п'ятдесят  тисяч триста тридцять п'ять  грн. 40 коп</t>
  </si>
  <si>
    <t xml:space="preserve">Вихователь </t>
  </si>
  <si>
    <t>кружкова робота</t>
  </si>
  <si>
    <t>Ст.медсестра</t>
  </si>
  <si>
    <t>ЗАТВЕРДЖЕНО</t>
  </si>
  <si>
    <t xml:space="preserve">Наказ Міністерства </t>
  </si>
  <si>
    <t>фінансів України від 28.01.2002 р.№57</t>
  </si>
  <si>
    <t xml:space="preserve"> 1 вересня  2017 р.</t>
  </si>
  <si>
    <t xml:space="preserve">                            Сурсько -Литовської  сільської ради станом на 01.09.2017 року </t>
  </si>
  <si>
    <r>
      <t xml:space="preserve">шістьдесят п </t>
    </r>
    <r>
      <rPr>
        <sz val="11"/>
        <color indexed="18"/>
        <rFont val="Calibri"/>
        <family val="2"/>
        <charset val="204"/>
      </rPr>
      <t>҆'</t>
    </r>
    <r>
      <rPr>
        <sz val="11"/>
        <color indexed="18"/>
        <rFont val="Times New Roman"/>
        <family val="1"/>
        <charset val="204"/>
      </rPr>
      <t>ять  тисяч   триста тридцять    грн. 92 коп.</t>
    </r>
  </si>
  <si>
    <t>Муз.керівник</t>
  </si>
  <si>
    <t>Підсобний</t>
  </si>
  <si>
    <t>ст.373</t>
  </si>
  <si>
    <t xml:space="preserve">Старшинство </t>
  </si>
  <si>
    <t>керівники</t>
  </si>
  <si>
    <t>вихователі всього</t>
  </si>
  <si>
    <t>спеціалісти всього</t>
  </si>
  <si>
    <t>робітники всього</t>
  </si>
  <si>
    <t xml:space="preserve">                                               </t>
  </si>
  <si>
    <t>ПОГОДЖЕНО</t>
  </si>
  <si>
    <t xml:space="preserve">Кухар </t>
  </si>
  <si>
    <t>Кружкова робота</t>
  </si>
  <si>
    <t>Інструктор з фіз-ри.</t>
  </si>
  <si>
    <t xml:space="preserve">Поміч. вихователя </t>
  </si>
  <si>
    <t>Машиніст з прання</t>
  </si>
  <si>
    <t>Кастелянка</t>
  </si>
  <si>
    <t>Робочий з обслугов.</t>
  </si>
  <si>
    <t>Дієтсестра</t>
  </si>
  <si>
    <t>Економіст</t>
  </si>
  <si>
    <t xml:space="preserve">                                           КЗ ЗДО (дитячий садок) загального розвитку   "Мальвіна"  Сурсько-Литовської сільської ради</t>
  </si>
  <si>
    <t>Доплата до МЗП</t>
  </si>
  <si>
    <t>22%есв</t>
  </si>
  <si>
    <t>10% диз</t>
  </si>
  <si>
    <t>40% ніч</t>
  </si>
  <si>
    <t>Сільський голова _____________Григорій АНДРЄЄВ</t>
  </si>
  <si>
    <r>
      <t xml:space="preserve">      ______________________                   </t>
    </r>
    <r>
      <rPr>
        <u/>
        <sz val="10"/>
        <rFont val="Times New Roman"/>
        <family val="1"/>
        <charset val="204"/>
      </rPr>
      <t xml:space="preserve">    Катерина ДЖИХУР      </t>
    </r>
  </si>
  <si>
    <t>ШТАТНИЙ РОЗПИС на 01.07.2021 року</t>
  </si>
  <si>
    <t xml:space="preserve"> 1 липня 2021 р.</t>
  </si>
  <si>
    <t>сто шістдесят сім тисяч вісімсот шістдесят сім  грн. 83 коп.</t>
  </si>
  <si>
    <t xml:space="preserve">Начальник фінансового відділу </t>
  </si>
  <si>
    <t>____________  Марина ІВАНЕНКО</t>
  </si>
  <si>
    <r>
      <t xml:space="preserve">      ______________________                   </t>
    </r>
    <r>
      <rPr>
        <u/>
        <sz val="10"/>
        <rFont val="Times New Roman"/>
        <family val="1"/>
        <charset val="204"/>
      </rPr>
      <t xml:space="preserve">  Юлія ПОПОВА      </t>
    </r>
  </si>
  <si>
    <r>
      <t xml:space="preserve">Інструктор з фіз-ри. </t>
    </r>
    <r>
      <rPr>
        <sz val="7"/>
        <rFont val="Times New Roman"/>
        <family val="1"/>
        <charset val="204"/>
      </rPr>
      <t>(Непомняща)</t>
    </r>
  </si>
  <si>
    <r>
      <t xml:space="preserve">Кружкова робота </t>
    </r>
    <r>
      <rPr>
        <sz val="7"/>
        <rFont val="Times New Roman"/>
        <family val="1"/>
        <charset val="204"/>
      </rPr>
      <t>(Кузнецова)</t>
    </r>
  </si>
  <si>
    <r>
      <t xml:space="preserve">Муз.керівник </t>
    </r>
    <r>
      <rPr>
        <sz val="7"/>
        <rFont val="Times New Roman"/>
        <family val="1"/>
        <charset val="204"/>
      </rPr>
      <t>(Непомняща)</t>
    </r>
  </si>
  <si>
    <r>
      <t xml:space="preserve">Вихователь </t>
    </r>
    <r>
      <rPr>
        <sz val="7"/>
        <rFont val="Times New Roman"/>
        <family val="1"/>
        <charset val="204"/>
      </rPr>
      <t>(Мальцева)</t>
    </r>
  </si>
  <si>
    <r>
      <t xml:space="preserve">Вихователь </t>
    </r>
    <r>
      <rPr>
        <sz val="7"/>
        <rFont val="Times New Roman"/>
        <family val="1"/>
        <charset val="204"/>
      </rPr>
      <t>(Онушко)</t>
    </r>
  </si>
  <si>
    <r>
      <t xml:space="preserve">Вихователь </t>
    </r>
    <r>
      <rPr>
        <sz val="7"/>
        <rFont val="Times New Roman"/>
        <family val="1"/>
        <charset val="204"/>
      </rPr>
      <t>(Рогова)</t>
    </r>
  </si>
  <si>
    <r>
      <t xml:space="preserve">Вихователь </t>
    </r>
    <r>
      <rPr>
        <sz val="7"/>
        <rFont val="Times New Roman"/>
        <family val="1"/>
        <charset val="204"/>
      </rPr>
      <t>(Черевко)</t>
    </r>
  </si>
  <si>
    <t xml:space="preserve"> 5 січня 2021 р.</t>
  </si>
  <si>
    <t>ШТАТНИЙ РОЗПИС на СІЧЕНЬ 2021 року</t>
  </si>
  <si>
    <t>Спеціаліст відділу обліку та звітності</t>
  </si>
  <si>
    <t>сто п'ятдесят п'ять тисяч вісімсот чотири грн. 66 коп.</t>
  </si>
  <si>
    <t xml:space="preserve">В.о. начальника фінансово-економічного відділу </t>
  </si>
  <si>
    <t>____________  Катерина ДЖИХУР</t>
  </si>
  <si>
    <r>
      <t xml:space="preserve">Вихователь </t>
    </r>
    <r>
      <rPr>
        <sz val="7"/>
        <rFont val="Times New Roman"/>
        <family val="1"/>
        <charset val="204"/>
      </rPr>
      <t>(Андросова)</t>
    </r>
  </si>
  <si>
    <t>ШТАТНИЙ РОЗПИС З 01.01.2022 року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</si>
</sst>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18"/>
      <name val="Calibri"/>
      <family val="2"/>
      <charset val="204"/>
    </font>
    <font>
      <sz val="11"/>
      <color indexed="18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1"/>
      <color indexed="18"/>
      <name val="Arial Cyr"/>
      <charset val="204"/>
    </font>
    <font>
      <i/>
      <sz val="11"/>
      <color indexed="18"/>
      <name val="Book Antiqua"/>
      <family val="1"/>
      <charset val="204"/>
    </font>
    <font>
      <sz val="10"/>
      <color indexed="18"/>
      <name val="Book Antiqua"/>
      <family val="1"/>
      <charset val="204"/>
    </font>
    <font>
      <b/>
      <sz val="10"/>
      <color indexed="18"/>
      <name val="Book Antiqua"/>
      <family val="1"/>
      <charset val="204"/>
    </font>
    <font>
      <sz val="10"/>
      <color indexed="18"/>
      <name val="Arial Cyr"/>
      <charset val="204"/>
    </font>
    <font>
      <sz val="9"/>
      <color indexed="18"/>
      <name val="Book Antiqua"/>
      <family val="1"/>
      <charset val="204"/>
    </font>
    <font>
      <sz val="10"/>
      <color indexed="18"/>
      <name val="Times New Roman"/>
      <family val="1"/>
      <charset val="204"/>
    </font>
    <font>
      <u/>
      <sz val="10"/>
      <color indexed="18"/>
      <name val="Times New Roman"/>
      <family val="1"/>
      <charset val="204"/>
    </font>
    <font>
      <sz val="8"/>
      <color indexed="18"/>
      <name val="Times New Roman"/>
      <family val="1"/>
      <charset val="204"/>
    </font>
    <font>
      <b/>
      <i/>
      <sz val="11"/>
      <color indexed="18"/>
      <name val="Book Antiqua"/>
      <family val="1"/>
      <charset val="204"/>
    </font>
    <font>
      <b/>
      <sz val="10"/>
      <color indexed="10"/>
      <name val="Book Antiqua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sz val="9"/>
      <color indexed="18"/>
      <name val="Calibri"/>
      <family val="2"/>
      <charset val="204"/>
    </font>
    <font>
      <i/>
      <sz val="9"/>
      <color indexed="18"/>
      <name val="Arial Cyr"/>
      <charset val="204"/>
    </font>
    <font>
      <i/>
      <sz val="9"/>
      <color indexed="18"/>
      <name val="Book Antiqua"/>
      <family val="1"/>
      <charset val="204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Arial Cyr"/>
      <charset val="204"/>
    </font>
    <font>
      <i/>
      <sz val="9"/>
      <name val="Book Antiqua"/>
      <family val="1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sz val="10"/>
      <name val="Arial Cyr"/>
      <charset val="204"/>
    </font>
    <font>
      <sz val="9"/>
      <name val="Book Antiqua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/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justify"/>
    </xf>
    <xf numFmtId="0" fontId="3" fillId="0" borderId="0" xfId="0" applyFont="1"/>
    <xf numFmtId="0" fontId="6" fillId="0" borderId="0" xfId="0" applyFont="1"/>
    <xf numFmtId="2" fontId="6" fillId="0" borderId="0" xfId="0" applyNumberFormat="1" applyFont="1"/>
    <xf numFmtId="0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justify"/>
    </xf>
    <xf numFmtId="0" fontId="7" fillId="0" borderId="2" xfId="0" applyFont="1" applyBorder="1"/>
    <xf numFmtId="0" fontId="8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top" wrapText="1"/>
    </xf>
    <xf numFmtId="2" fontId="9" fillId="0" borderId="2" xfId="0" applyNumberFormat="1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justify" vertical="top" wrapText="1"/>
    </xf>
    <xf numFmtId="0" fontId="9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top" wrapText="1"/>
    </xf>
    <xf numFmtId="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justify" vertical="top" wrapText="1"/>
    </xf>
    <xf numFmtId="2" fontId="10" fillId="2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justify" vertical="top" wrapText="1"/>
    </xf>
    <xf numFmtId="2" fontId="10" fillId="0" borderId="5" xfId="0" applyNumberFormat="1" applyFont="1" applyFill="1" applyBorder="1" applyAlignment="1">
      <alignment horizontal="center" vertical="center"/>
    </xf>
    <xf numFmtId="2" fontId="10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2" fontId="10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9" fillId="3" borderId="1" xfId="0" applyFont="1" applyFill="1" applyBorder="1" applyAlignment="1">
      <alignment horizontal="justify" vertical="top" wrapText="1"/>
    </xf>
    <xf numFmtId="0" fontId="9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2" fontId="9" fillId="3" borderId="9" xfId="0" applyNumberFormat="1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0" fontId="9" fillId="3" borderId="1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/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/>
    <xf numFmtId="0" fontId="21" fillId="0" borderId="1" xfId="0" applyFont="1" applyBorder="1"/>
    <xf numFmtId="0" fontId="22" fillId="0" borderId="1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top" wrapText="1"/>
    </xf>
    <xf numFmtId="0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2" fontId="9" fillId="4" borderId="11" xfId="0" applyNumberFormat="1" applyFont="1" applyFill="1" applyBorder="1" applyAlignment="1">
      <alignment horizontal="center" vertical="center"/>
    </xf>
    <xf numFmtId="2" fontId="9" fillId="4" borderId="10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 applyAlignment="1"/>
    <xf numFmtId="0" fontId="26" fillId="0" borderId="0" xfId="0" applyFont="1"/>
    <xf numFmtId="0" fontId="27" fillId="0" borderId="0" xfId="0" applyFont="1" applyAlignment="1"/>
    <xf numFmtId="0" fontId="26" fillId="0" borderId="0" xfId="0" applyFont="1" applyAlignment="1"/>
    <xf numFmtId="0" fontId="29" fillId="0" borderId="0" xfId="0" applyFont="1" applyAlignment="1"/>
    <xf numFmtId="0" fontId="30" fillId="0" borderId="0" xfId="0" applyFont="1" applyAlignment="1"/>
    <xf numFmtId="0" fontId="30" fillId="0" borderId="0" xfId="0" applyFont="1"/>
    <xf numFmtId="0" fontId="33" fillId="0" borderId="11" xfId="0" applyNumberFormat="1" applyFont="1" applyFill="1" applyBorder="1" applyAlignment="1">
      <alignment horizontal="center" vertical="center"/>
    </xf>
    <xf numFmtId="2" fontId="33" fillId="3" borderId="11" xfId="0" applyNumberFormat="1" applyFont="1" applyFill="1" applyBorder="1" applyAlignment="1">
      <alignment horizontal="center" vertical="center"/>
    </xf>
    <xf numFmtId="0" fontId="19" fillId="0" borderId="0" xfId="0" applyFont="1"/>
    <xf numFmtId="0" fontId="28" fillId="0" borderId="0" xfId="0" applyFont="1"/>
    <xf numFmtId="2" fontId="28" fillId="0" borderId="0" xfId="0" applyNumberFormat="1" applyFont="1"/>
    <xf numFmtId="2" fontId="33" fillId="0" borderId="11" xfId="0" applyNumberFormat="1" applyFont="1" applyFill="1" applyBorder="1" applyAlignment="1">
      <alignment horizontal="center" vertical="center"/>
    </xf>
    <xf numFmtId="10" fontId="33" fillId="0" borderId="11" xfId="0" applyNumberFormat="1" applyFont="1" applyFill="1" applyBorder="1" applyAlignment="1">
      <alignment horizontal="center" vertical="center"/>
    </xf>
    <xf numFmtId="0" fontId="31" fillId="0" borderId="11" xfId="0" applyFont="1" applyBorder="1"/>
    <xf numFmtId="0" fontId="24" fillId="0" borderId="11" xfId="0" applyFont="1" applyFill="1" applyBorder="1"/>
    <xf numFmtId="0" fontId="34" fillId="0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justify" vertical="top" wrapText="1"/>
    </xf>
    <xf numFmtId="0" fontId="33" fillId="3" borderId="11" xfId="0" applyNumberFormat="1" applyFont="1" applyFill="1" applyBorder="1" applyAlignment="1">
      <alignment horizontal="center" vertical="center"/>
    </xf>
    <xf numFmtId="9" fontId="33" fillId="3" borderId="11" xfId="0" applyNumberFormat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justify" vertical="top" wrapText="1"/>
    </xf>
    <xf numFmtId="9" fontId="33" fillId="0" borderId="11" xfId="0" applyNumberFormat="1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justify" vertical="top" wrapText="1"/>
    </xf>
    <xf numFmtId="0" fontId="33" fillId="3" borderId="11" xfId="0" applyFont="1" applyFill="1" applyBorder="1"/>
    <xf numFmtId="0" fontId="39" fillId="0" borderId="0" xfId="0" applyFont="1"/>
    <xf numFmtId="0" fontId="25" fillId="0" borderId="0" xfId="0" applyFont="1"/>
    <xf numFmtId="2" fontId="0" fillId="0" borderId="0" xfId="0" applyNumberFormat="1"/>
    <xf numFmtId="2" fontId="24" fillId="0" borderId="0" xfId="0" applyNumberFormat="1" applyFo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33" fillId="5" borderId="11" xfId="0" applyNumberFormat="1" applyFont="1" applyFill="1" applyBorder="1" applyAlignment="1">
      <alignment horizontal="center" vertical="center"/>
    </xf>
    <xf numFmtId="0" fontId="32" fillId="0" borderId="12" xfId="0" applyNumberFormat="1" applyFont="1" applyBorder="1" applyAlignment="1">
      <alignment horizontal="center" vertical="center" wrapText="1"/>
    </xf>
    <xf numFmtId="0" fontId="32" fillId="0" borderId="13" xfId="0" applyNumberFormat="1" applyFont="1" applyBorder="1" applyAlignment="1">
      <alignment horizontal="center" vertical="center" wrapText="1"/>
    </xf>
    <xf numFmtId="0" fontId="32" fillId="0" borderId="11" xfId="0" applyNumberFormat="1" applyFont="1" applyBorder="1" applyAlignment="1">
      <alignment horizontal="center" vertical="center" wrapText="1"/>
    </xf>
    <xf numFmtId="0" fontId="34" fillId="6" borderId="11" xfId="0" applyFont="1" applyFill="1" applyBorder="1" applyAlignment="1">
      <alignment horizontal="justify" vertical="top" wrapText="1"/>
    </xf>
    <xf numFmtId="0" fontId="34" fillId="6" borderId="11" xfId="0" applyNumberFormat="1" applyFont="1" applyFill="1" applyBorder="1" applyAlignment="1">
      <alignment horizontal="center" vertical="center"/>
    </xf>
    <xf numFmtId="2" fontId="34" fillId="6" borderId="11" xfId="0" applyNumberFormat="1" applyFont="1" applyFill="1" applyBorder="1" applyAlignment="1">
      <alignment horizontal="center" vertical="center"/>
    </xf>
    <xf numFmtId="9" fontId="34" fillId="6" borderId="11" xfId="0" applyNumberFormat="1" applyFont="1" applyFill="1" applyBorder="1" applyAlignment="1">
      <alignment horizontal="center" vertical="center"/>
    </xf>
    <xf numFmtId="0" fontId="30" fillId="6" borderId="11" xfId="0" applyFont="1" applyFill="1" applyBorder="1"/>
    <xf numFmtId="0" fontId="30" fillId="6" borderId="11" xfId="0" applyNumberFormat="1" applyFont="1" applyFill="1" applyBorder="1" applyAlignment="1">
      <alignment horizontal="center" vertical="center"/>
    </xf>
    <xf numFmtId="2" fontId="30" fillId="6" borderId="11" xfId="0" applyNumberFormat="1" applyFont="1" applyFill="1" applyBorder="1" applyAlignment="1">
      <alignment horizontal="center" vertical="center"/>
    </xf>
    <xf numFmtId="9" fontId="30" fillId="6" borderId="11" xfId="0" applyNumberFormat="1" applyFont="1" applyFill="1" applyBorder="1" applyAlignment="1">
      <alignment horizontal="center" vertical="center"/>
    </xf>
    <xf numFmtId="0" fontId="30" fillId="6" borderId="11" xfId="0" applyFont="1" applyFill="1" applyBorder="1" applyAlignment="1">
      <alignment horizontal="center" vertical="center" wrapText="1"/>
    </xf>
    <xf numFmtId="164" fontId="30" fillId="6" borderId="11" xfId="0" applyNumberFormat="1" applyFont="1" applyFill="1" applyBorder="1" applyAlignment="1">
      <alignment horizontal="center" vertical="center"/>
    </xf>
    <xf numFmtId="2" fontId="30" fillId="6" borderId="0" xfId="0" applyNumberFormat="1" applyFont="1" applyFill="1" applyBorder="1" applyAlignment="1">
      <alignment horizontal="center" vertical="center"/>
    </xf>
    <xf numFmtId="2" fontId="40" fillId="6" borderId="0" xfId="0" applyNumberFormat="1" applyFont="1" applyFill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9" fillId="6" borderId="11" xfId="0" applyFont="1" applyFill="1" applyBorder="1" applyAlignment="1">
      <alignment horizontal="center" vertical="center"/>
    </xf>
    <xf numFmtId="0" fontId="41" fillId="0" borderId="0" xfId="0" applyFont="1"/>
    <xf numFmtId="2" fontId="25" fillId="0" borderId="0" xfId="0" applyNumberFormat="1" applyFont="1"/>
    <xf numFmtId="0" fontId="32" fillId="0" borderId="12" xfId="0" applyNumberFormat="1" applyFont="1" applyBorder="1" applyAlignment="1">
      <alignment horizontal="center" vertical="center" wrapText="1"/>
    </xf>
    <xf numFmtId="0" fontId="32" fillId="0" borderId="13" xfId="0" applyNumberFormat="1" applyFont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justify" vertical="top" wrapText="1"/>
    </xf>
    <xf numFmtId="0" fontId="28" fillId="0" borderId="11" xfId="0" applyFont="1" applyFill="1" applyBorder="1" applyAlignment="1">
      <alignment horizontal="justify" vertical="top" wrapText="1"/>
    </xf>
    <xf numFmtId="0" fontId="32" fillId="0" borderId="12" xfId="0" applyNumberFormat="1" applyFont="1" applyBorder="1" applyAlignment="1">
      <alignment horizontal="center" vertical="center" wrapText="1"/>
    </xf>
    <xf numFmtId="0" fontId="32" fillId="0" borderId="13" xfId="0" applyNumberFormat="1" applyFont="1" applyBorder="1" applyAlignment="1">
      <alignment horizontal="center" vertical="center" wrapText="1"/>
    </xf>
    <xf numFmtId="0" fontId="39" fillId="0" borderId="0" xfId="0" applyFont="1" applyBorder="1"/>
    <xf numFmtId="0" fontId="25" fillId="0" borderId="0" xfId="0" applyFont="1" applyBorder="1"/>
    <xf numFmtId="0" fontId="8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justify"/>
    </xf>
    <xf numFmtId="0" fontId="22" fillId="0" borderId="1" xfId="0" applyNumberFormat="1" applyFont="1" applyBorder="1" applyAlignment="1">
      <alignment horizontal="center" vertical="center" wrapText="1"/>
    </xf>
    <xf numFmtId="0" fontId="22" fillId="0" borderId="9" xfId="0" applyNumberFormat="1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32" fillId="0" borderId="12" xfId="0" applyNumberFormat="1" applyFont="1" applyBorder="1" applyAlignment="1">
      <alignment horizontal="center" vertical="center" wrapText="1"/>
    </xf>
    <xf numFmtId="0" fontId="32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opLeftCell="A7" workbookViewId="0">
      <selection activeCell="F25" sqref="F25"/>
    </sheetView>
  </sheetViews>
  <sheetFormatPr defaultRowHeight="15"/>
  <cols>
    <col min="1" max="1" width="3.42578125" customWidth="1"/>
    <col min="2" max="2" width="20.7109375" customWidth="1"/>
    <col min="4" max="4" width="6.5703125" customWidth="1"/>
    <col min="9" max="9" width="7.85546875" customWidth="1"/>
    <col min="13" max="13" width="9.85546875" customWidth="1"/>
    <col min="15" max="15" width="11.28515625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/>
      <c r="B2" s="2"/>
      <c r="C2" s="2"/>
      <c r="D2" s="2"/>
      <c r="E2" s="2"/>
      <c r="F2" s="2"/>
      <c r="G2" s="2"/>
      <c r="H2" s="2"/>
      <c r="I2" s="4"/>
      <c r="J2" s="3"/>
      <c r="K2" s="3" t="s">
        <v>0</v>
      </c>
      <c r="L2" s="3"/>
      <c r="M2" s="4"/>
      <c r="N2" s="2"/>
      <c r="O2" s="2"/>
      <c r="P2" s="2"/>
      <c r="Q2" s="2"/>
    </row>
    <row r="3" spans="1:17">
      <c r="A3" s="2"/>
      <c r="B3" s="2"/>
      <c r="C3" s="2"/>
      <c r="D3" s="2"/>
      <c r="E3" s="2"/>
      <c r="F3" s="2"/>
      <c r="G3" s="2"/>
      <c r="H3" s="2"/>
      <c r="I3" s="3" t="s">
        <v>1</v>
      </c>
      <c r="J3" s="3"/>
      <c r="K3" s="3"/>
      <c r="L3" s="3"/>
      <c r="M3" s="4"/>
      <c r="N3" s="2"/>
      <c r="O3" s="2"/>
      <c r="P3" s="2"/>
      <c r="Q3" s="2"/>
    </row>
    <row r="4" spans="1:17">
      <c r="A4" s="2"/>
      <c r="B4" s="2"/>
      <c r="C4" s="2"/>
      <c r="D4" s="2"/>
      <c r="E4" s="2"/>
      <c r="F4" s="2"/>
      <c r="G4" s="2"/>
      <c r="H4" s="2"/>
      <c r="I4" s="3" t="s">
        <v>2</v>
      </c>
      <c r="J4" s="4"/>
      <c r="K4" s="4"/>
      <c r="L4" s="4"/>
      <c r="M4" s="4"/>
      <c r="N4" s="2"/>
      <c r="O4" s="2"/>
      <c r="P4" s="2"/>
      <c r="Q4" s="2"/>
    </row>
    <row r="5" spans="1:17">
      <c r="A5" s="2"/>
      <c r="B5" s="2"/>
      <c r="C5" s="2"/>
      <c r="D5" s="2"/>
      <c r="E5" s="2"/>
      <c r="F5" s="2"/>
      <c r="G5" s="2"/>
      <c r="H5" s="2"/>
      <c r="I5" s="3" t="s">
        <v>46</v>
      </c>
      <c r="J5" s="4"/>
      <c r="K5" s="4"/>
      <c r="L5" s="4"/>
      <c r="M5" s="4"/>
      <c r="N5" s="2"/>
      <c r="O5" s="2"/>
      <c r="P5" s="2"/>
      <c r="Q5" s="2"/>
    </row>
    <row r="6" spans="1:17">
      <c r="A6" s="2"/>
      <c r="B6" s="2"/>
      <c r="C6" s="2"/>
      <c r="D6" s="2"/>
      <c r="E6" s="2"/>
      <c r="F6" s="2"/>
      <c r="G6" s="2"/>
      <c r="H6" s="2"/>
      <c r="I6" s="3" t="s">
        <v>3</v>
      </c>
      <c r="J6" s="4"/>
      <c r="K6" s="4"/>
      <c r="L6" s="4"/>
      <c r="M6" s="4"/>
      <c r="N6" s="2"/>
      <c r="O6" s="2"/>
      <c r="P6" s="2"/>
      <c r="Q6" s="2"/>
    </row>
    <row r="7" spans="1:17">
      <c r="A7" s="2"/>
      <c r="B7" s="2"/>
      <c r="C7" s="2"/>
      <c r="D7" s="2"/>
      <c r="E7" s="2"/>
      <c r="F7" s="2"/>
      <c r="G7" s="2"/>
      <c r="H7" s="2"/>
      <c r="I7" s="4"/>
      <c r="J7" s="4"/>
      <c r="K7" s="3" t="s">
        <v>41</v>
      </c>
      <c r="L7" s="4"/>
      <c r="M7" s="4"/>
      <c r="N7" s="2"/>
      <c r="O7" s="2"/>
      <c r="P7" s="2"/>
      <c r="Q7" s="2"/>
    </row>
    <row r="8" spans="1:17" ht="15.75">
      <c r="A8" s="5"/>
      <c r="B8" s="5"/>
      <c r="C8" s="6"/>
      <c r="D8" s="6" t="s">
        <v>4</v>
      </c>
      <c r="E8" s="6"/>
      <c r="F8" s="6"/>
      <c r="G8" s="6"/>
      <c r="H8" s="6"/>
      <c r="I8" s="7"/>
      <c r="J8" s="4"/>
      <c r="K8" s="2"/>
      <c r="L8" s="2"/>
      <c r="M8" s="2"/>
      <c r="N8" s="2"/>
      <c r="O8" s="2"/>
      <c r="P8" s="2"/>
      <c r="Q8" s="2"/>
    </row>
    <row r="9" spans="1:17" ht="15.75">
      <c r="A9" s="8"/>
      <c r="B9" s="8" t="s">
        <v>5</v>
      </c>
      <c r="C9" s="6"/>
      <c r="D9" s="6"/>
      <c r="E9" s="6"/>
      <c r="F9" s="6"/>
      <c r="G9" s="6"/>
      <c r="H9" s="6"/>
      <c r="I9" s="7"/>
      <c r="J9" s="4"/>
      <c r="K9" s="2"/>
      <c r="L9" s="2"/>
      <c r="M9" s="2"/>
      <c r="N9" s="2"/>
      <c r="O9" s="2"/>
      <c r="P9" s="2"/>
      <c r="Q9" s="2"/>
    </row>
    <row r="10" spans="1:17" ht="15.75">
      <c r="A10" s="8"/>
      <c r="B10" s="8" t="s">
        <v>42</v>
      </c>
      <c r="C10" s="6"/>
      <c r="D10" s="6"/>
      <c r="E10" s="6"/>
      <c r="F10" s="6"/>
      <c r="G10" s="6"/>
      <c r="H10" s="6"/>
      <c r="I10" s="7"/>
      <c r="J10" s="4"/>
      <c r="K10" s="2"/>
      <c r="L10" s="2"/>
      <c r="M10" s="2"/>
      <c r="N10" s="2"/>
      <c r="O10" s="2"/>
      <c r="P10" s="2"/>
      <c r="Q10" s="2"/>
    </row>
    <row r="11" spans="1:17" ht="30" customHeight="1">
      <c r="A11" s="19"/>
      <c r="B11" s="20" t="s">
        <v>6</v>
      </c>
      <c r="C11" s="20" t="s">
        <v>7</v>
      </c>
      <c r="D11" s="20" t="s">
        <v>8</v>
      </c>
      <c r="E11" s="20" t="s">
        <v>9</v>
      </c>
      <c r="F11" s="20" t="s">
        <v>10</v>
      </c>
      <c r="G11" s="144" t="s">
        <v>11</v>
      </c>
      <c r="H11" s="144"/>
      <c r="I11" s="144" t="s">
        <v>12</v>
      </c>
      <c r="J11" s="144"/>
      <c r="K11" s="20" t="s">
        <v>13</v>
      </c>
      <c r="L11" s="20"/>
      <c r="M11" s="20" t="s">
        <v>14</v>
      </c>
      <c r="N11" s="20" t="s">
        <v>15</v>
      </c>
      <c r="O11" s="21" t="s">
        <v>16</v>
      </c>
      <c r="P11" s="2"/>
      <c r="Q11" s="2"/>
    </row>
    <row r="12" spans="1:17" ht="13.5" customHeight="1">
      <c r="A12" s="22"/>
      <c r="B12" s="23">
        <v>1</v>
      </c>
      <c r="C12" s="23">
        <v>2</v>
      </c>
      <c r="D12" s="23"/>
      <c r="E12" s="23">
        <v>3</v>
      </c>
      <c r="F12" s="23">
        <v>4</v>
      </c>
      <c r="G12" s="23">
        <v>5</v>
      </c>
      <c r="H12" s="23">
        <v>6</v>
      </c>
      <c r="I12" s="23">
        <v>7</v>
      </c>
      <c r="J12" s="23">
        <v>8</v>
      </c>
      <c r="K12" s="23">
        <v>9</v>
      </c>
      <c r="L12" s="23">
        <v>10</v>
      </c>
      <c r="M12" s="23">
        <v>11</v>
      </c>
      <c r="N12" s="23">
        <v>12</v>
      </c>
      <c r="O12" s="24">
        <v>13</v>
      </c>
      <c r="P12" s="2"/>
      <c r="Q12" s="2"/>
    </row>
    <row r="13" spans="1:17" ht="15" customHeight="1">
      <c r="A13" s="25">
        <v>1</v>
      </c>
      <c r="B13" s="26" t="s">
        <v>17</v>
      </c>
      <c r="C13" s="23">
        <v>1</v>
      </c>
      <c r="D13" s="23">
        <v>13</v>
      </c>
      <c r="E13" s="27">
        <v>3025</v>
      </c>
      <c r="F13" s="27">
        <f t="shared" ref="F13:F23" si="0">E13*C13</f>
        <v>3025</v>
      </c>
      <c r="G13" s="28">
        <v>0.2</v>
      </c>
      <c r="H13" s="27">
        <f>G13*F13</f>
        <v>605</v>
      </c>
      <c r="I13" s="28"/>
      <c r="J13" s="27"/>
      <c r="K13" s="27"/>
      <c r="L13" s="27">
        <v>0.2</v>
      </c>
      <c r="M13" s="27">
        <f t="shared" ref="M13:M18" si="1">F13*L13</f>
        <v>605</v>
      </c>
      <c r="N13" s="27"/>
      <c r="O13" s="29">
        <f t="shared" ref="O13:O18" si="2">F13+H13+J13+M13+K13</f>
        <v>4235</v>
      </c>
      <c r="P13" s="2"/>
      <c r="Q13" s="2"/>
    </row>
    <row r="14" spans="1:17" ht="13.5" customHeight="1">
      <c r="A14" s="25">
        <v>2</v>
      </c>
      <c r="B14" s="26" t="s">
        <v>18</v>
      </c>
      <c r="C14" s="23">
        <v>1.75</v>
      </c>
      <c r="D14" s="23">
        <v>10</v>
      </c>
      <c r="E14" s="27">
        <v>2430</v>
      </c>
      <c r="F14" s="27">
        <v>4374</v>
      </c>
      <c r="G14" s="28">
        <v>0.3</v>
      </c>
      <c r="H14" s="27">
        <f>G14*F14</f>
        <v>1312.2</v>
      </c>
      <c r="I14" s="28"/>
      <c r="J14" s="27"/>
      <c r="K14" s="27"/>
      <c r="L14" s="27">
        <v>0.2</v>
      </c>
      <c r="M14" s="27">
        <f t="shared" si="1"/>
        <v>874.80000000000007</v>
      </c>
      <c r="N14" s="27"/>
      <c r="O14" s="29">
        <f t="shared" si="2"/>
        <v>6561</v>
      </c>
      <c r="P14" s="2"/>
      <c r="Q14" s="2"/>
    </row>
    <row r="15" spans="1:17" ht="16.5" customHeight="1">
      <c r="A15" s="25">
        <v>3</v>
      </c>
      <c r="B15" s="26" t="s">
        <v>18</v>
      </c>
      <c r="C15" s="23">
        <v>1.75</v>
      </c>
      <c r="D15" s="23">
        <v>8</v>
      </c>
      <c r="E15" s="27">
        <v>2189</v>
      </c>
      <c r="F15" s="27">
        <v>3940</v>
      </c>
      <c r="G15" s="28">
        <v>0.3</v>
      </c>
      <c r="H15" s="27">
        <f>G15*F15</f>
        <v>1182</v>
      </c>
      <c r="I15" s="28"/>
      <c r="J15" s="27"/>
      <c r="K15" s="27"/>
      <c r="L15" s="27">
        <v>0.2</v>
      </c>
      <c r="M15" s="27">
        <f t="shared" si="1"/>
        <v>788</v>
      </c>
      <c r="N15" s="27"/>
      <c r="O15" s="29">
        <f t="shared" si="2"/>
        <v>5910</v>
      </c>
      <c r="P15" s="2"/>
      <c r="Q15" s="2"/>
    </row>
    <row r="16" spans="1:17" ht="15.75" customHeight="1">
      <c r="A16" s="25">
        <v>4</v>
      </c>
      <c r="B16" s="26" t="s">
        <v>19</v>
      </c>
      <c r="C16" s="23">
        <v>1.75</v>
      </c>
      <c r="D16" s="23">
        <v>8</v>
      </c>
      <c r="E16" s="27">
        <v>2189</v>
      </c>
      <c r="F16" s="27">
        <v>3940</v>
      </c>
      <c r="G16" s="28">
        <v>0.1</v>
      </c>
      <c r="H16" s="27">
        <f>G16*F16</f>
        <v>394</v>
      </c>
      <c r="I16" s="28"/>
      <c r="J16" s="27"/>
      <c r="K16" s="27"/>
      <c r="L16" s="27">
        <v>0.2</v>
      </c>
      <c r="M16" s="27">
        <f t="shared" si="1"/>
        <v>788</v>
      </c>
      <c r="N16" s="27"/>
      <c r="O16" s="29">
        <f t="shared" si="2"/>
        <v>5122</v>
      </c>
      <c r="P16" s="2"/>
      <c r="Q16" s="2"/>
    </row>
    <row r="17" spans="1:17" ht="27" customHeight="1">
      <c r="A17" s="25">
        <v>5</v>
      </c>
      <c r="B17" s="26" t="s">
        <v>20</v>
      </c>
      <c r="C17" s="23">
        <v>0.75</v>
      </c>
      <c r="D17" s="23">
        <v>7</v>
      </c>
      <c r="E17" s="27">
        <v>2056</v>
      </c>
      <c r="F17" s="27">
        <f t="shared" si="0"/>
        <v>1542</v>
      </c>
      <c r="G17" s="28"/>
      <c r="H17" s="27"/>
      <c r="I17" s="28"/>
      <c r="J17" s="27"/>
      <c r="K17" s="27"/>
      <c r="L17" s="27">
        <v>0.2</v>
      </c>
      <c r="M17" s="27">
        <f t="shared" si="1"/>
        <v>308.40000000000003</v>
      </c>
      <c r="N17" s="27"/>
      <c r="O17" s="29">
        <f t="shared" si="2"/>
        <v>1850.4</v>
      </c>
      <c r="P17" s="2"/>
      <c r="Q17" s="2"/>
    </row>
    <row r="18" spans="1:17" ht="15" customHeight="1">
      <c r="A18" s="25">
        <v>6</v>
      </c>
      <c r="B18" s="26" t="s">
        <v>21</v>
      </c>
      <c r="C18" s="23">
        <v>0.5</v>
      </c>
      <c r="D18" s="23">
        <v>7</v>
      </c>
      <c r="E18" s="27">
        <v>2056</v>
      </c>
      <c r="F18" s="27">
        <f t="shared" si="0"/>
        <v>1028</v>
      </c>
      <c r="G18" s="28"/>
      <c r="H18" s="27">
        <f>G18*F18</f>
        <v>0</v>
      </c>
      <c r="I18" s="28"/>
      <c r="J18" s="27"/>
      <c r="K18" s="27"/>
      <c r="L18" s="27">
        <v>0.2</v>
      </c>
      <c r="M18" s="27">
        <f t="shared" si="1"/>
        <v>205.60000000000002</v>
      </c>
      <c r="N18" s="27"/>
      <c r="O18" s="29">
        <f t="shared" si="2"/>
        <v>1233.5999999999999</v>
      </c>
      <c r="P18" s="2"/>
      <c r="Q18" s="2"/>
    </row>
    <row r="19" spans="1:17">
      <c r="A19" s="30">
        <v>7</v>
      </c>
      <c r="B19" s="31" t="s">
        <v>22</v>
      </c>
      <c r="C19" s="32">
        <v>0.25</v>
      </c>
      <c r="D19" s="32">
        <v>7</v>
      </c>
      <c r="E19" s="27">
        <v>2056</v>
      </c>
      <c r="F19" s="33">
        <f t="shared" si="0"/>
        <v>514</v>
      </c>
      <c r="G19" s="33"/>
      <c r="H19" s="33"/>
      <c r="I19" s="33"/>
      <c r="J19" s="33"/>
      <c r="K19" s="33"/>
      <c r="L19" s="33"/>
      <c r="M19" s="33"/>
      <c r="N19" s="33"/>
      <c r="O19" s="34">
        <f>SUM(F19:N19)</f>
        <v>514</v>
      </c>
      <c r="P19" s="2"/>
      <c r="Q19" s="2"/>
    </row>
    <row r="20" spans="1:17" ht="15.75" customHeight="1">
      <c r="A20" s="25">
        <v>8</v>
      </c>
      <c r="B20" s="26" t="s">
        <v>23</v>
      </c>
      <c r="C20" s="23">
        <v>1</v>
      </c>
      <c r="D20" s="23">
        <v>7</v>
      </c>
      <c r="E20" s="27">
        <v>2056</v>
      </c>
      <c r="F20" s="27">
        <f t="shared" si="0"/>
        <v>2056</v>
      </c>
      <c r="G20" s="28">
        <v>0.1</v>
      </c>
      <c r="H20" s="27">
        <f>J20</f>
        <v>205.60000000000002</v>
      </c>
      <c r="I20" s="28">
        <v>0.1</v>
      </c>
      <c r="J20" s="27">
        <f t="shared" ref="J20:J26" si="3">F20*I20</f>
        <v>205.60000000000002</v>
      </c>
      <c r="K20" s="27">
        <f>J20</f>
        <v>205.60000000000002</v>
      </c>
      <c r="L20" s="27"/>
      <c r="M20" s="27"/>
      <c r="N20" s="27"/>
      <c r="O20" s="29">
        <f>F20+H20+J20+M20+K20</f>
        <v>2672.7999999999997</v>
      </c>
      <c r="P20" s="2"/>
      <c r="Q20" s="2"/>
    </row>
    <row r="21" spans="1:17">
      <c r="A21" s="25">
        <v>9</v>
      </c>
      <c r="B21" s="26" t="s">
        <v>24</v>
      </c>
      <c r="C21" s="23">
        <v>0.5</v>
      </c>
      <c r="D21" s="23">
        <v>7</v>
      </c>
      <c r="E21" s="27">
        <v>2056</v>
      </c>
      <c r="F21" s="27">
        <f t="shared" si="0"/>
        <v>1028</v>
      </c>
      <c r="G21" s="28"/>
      <c r="H21" s="27"/>
      <c r="I21" s="28"/>
      <c r="J21" s="27">
        <f t="shared" si="3"/>
        <v>0</v>
      </c>
      <c r="K21" s="27"/>
      <c r="L21" s="27"/>
      <c r="M21" s="27"/>
      <c r="N21" s="27"/>
      <c r="O21" s="29">
        <f>F21+H21+J21+M21+K21</f>
        <v>1028</v>
      </c>
      <c r="P21" s="2"/>
      <c r="Q21" s="2"/>
    </row>
    <row r="22" spans="1:17">
      <c r="A22" s="25">
        <v>10</v>
      </c>
      <c r="B22" s="35" t="s">
        <v>25</v>
      </c>
      <c r="C22" s="23">
        <v>0.5</v>
      </c>
      <c r="D22" s="23">
        <v>3</v>
      </c>
      <c r="E22" s="27">
        <v>1615</v>
      </c>
      <c r="F22" s="27">
        <f t="shared" si="0"/>
        <v>807.5</v>
      </c>
      <c r="G22" s="28"/>
      <c r="H22" s="27"/>
      <c r="I22" s="28">
        <v>0.1</v>
      </c>
      <c r="J22" s="27">
        <f t="shared" si="3"/>
        <v>80.75</v>
      </c>
      <c r="K22" s="27"/>
      <c r="L22" s="27"/>
      <c r="M22" s="27"/>
      <c r="N22" s="27"/>
      <c r="O22" s="29">
        <f>F22+H22+J22+M22+K22</f>
        <v>888.25</v>
      </c>
      <c r="P22" s="2"/>
      <c r="Q22" s="2"/>
    </row>
    <row r="23" spans="1:17">
      <c r="A23" s="25">
        <v>11</v>
      </c>
      <c r="B23" s="26" t="s">
        <v>25</v>
      </c>
      <c r="C23" s="23">
        <v>1</v>
      </c>
      <c r="D23" s="23">
        <v>4</v>
      </c>
      <c r="E23" s="27">
        <v>1695</v>
      </c>
      <c r="F23" s="27">
        <f t="shared" si="0"/>
        <v>1695</v>
      </c>
      <c r="G23" s="28"/>
      <c r="H23" s="27"/>
      <c r="I23" s="28">
        <v>0.1</v>
      </c>
      <c r="J23" s="27">
        <f t="shared" si="3"/>
        <v>169.5</v>
      </c>
      <c r="K23" s="27"/>
      <c r="L23" s="27"/>
      <c r="M23" s="27"/>
      <c r="N23" s="27"/>
      <c r="O23" s="29">
        <f>F23+H23+J23+M23+K23</f>
        <v>1864.5</v>
      </c>
      <c r="P23" s="2"/>
      <c r="Q23" s="2"/>
    </row>
    <row r="24" spans="1:17" ht="18.75" customHeight="1">
      <c r="A24" s="25">
        <v>12</v>
      </c>
      <c r="B24" s="31" t="s">
        <v>26</v>
      </c>
      <c r="C24" s="32">
        <v>1.1499999999999999</v>
      </c>
      <c r="D24" s="32">
        <v>5</v>
      </c>
      <c r="E24" s="33">
        <v>1816</v>
      </c>
      <c r="F24" s="27">
        <f t="shared" ref="F24:F34" si="4">E24*C24</f>
        <v>2088.3999999999996</v>
      </c>
      <c r="G24" s="36"/>
      <c r="H24" s="33"/>
      <c r="I24" s="36">
        <v>0.1</v>
      </c>
      <c r="J24" s="27">
        <f t="shared" si="3"/>
        <v>208.83999999999997</v>
      </c>
      <c r="K24" s="33"/>
      <c r="L24" s="33"/>
      <c r="M24" s="33"/>
      <c r="N24" s="33"/>
      <c r="O24" s="29">
        <f t="shared" ref="O24:O29" si="5">F24+H24+J24+M24+K24</f>
        <v>2297.2399999999998</v>
      </c>
      <c r="P24" s="2"/>
      <c r="Q24" s="2"/>
    </row>
    <row r="25" spans="1:17" ht="18" customHeight="1">
      <c r="A25" s="25">
        <v>13</v>
      </c>
      <c r="B25" s="31" t="s">
        <v>26</v>
      </c>
      <c r="C25" s="32">
        <v>1.1499999999999999</v>
      </c>
      <c r="D25" s="32">
        <v>5</v>
      </c>
      <c r="E25" s="33">
        <v>1816</v>
      </c>
      <c r="F25" s="27">
        <f t="shared" si="4"/>
        <v>2088.3999999999996</v>
      </c>
      <c r="G25" s="36"/>
      <c r="H25" s="33"/>
      <c r="I25" s="36">
        <v>0.1</v>
      </c>
      <c r="J25" s="27">
        <f t="shared" si="3"/>
        <v>208.83999999999997</v>
      </c>
      <c r="K25" s="33"/>
      <c r="L25" s="33"/>
      <c r="M25" s="33"/>
      <c r="N25" s="33"/>
      <c r="O25" s="29">
        <f t="shared" si="5"/>
        <v>2297.2399999999998</v>
      </c>
      <c r="P25" s="2"/>
      <c r="Q25" s="2"/>
    </row>
    <row r="26" spans="1:17" ht="17.25" customHeight="1">
      <c r="A26" s="25">
        <v>14</v>
      </c>
      <c r="B26" s="26" t="s">
        <v>26</v>
      </c>
      <c r="C26" s="23">
        <v>1.1499999999999999</v>
      </c>
      <c r="D26" s="23">
        <v>5</v>
      </c>
      <c r="E26" s="33">
        <v>1816</v>
      </c>
      <c r="F26" s="27">
        <f t="shared" si="4"/>
        <v>2088.3999999999996</v>
      </c>
      <c r="G26" s="28"/>
      <c r="H26" s="27"/>
      <c r="I26" s="28">
        <v>0.1</v>
      </c>
      <c r="J26" s="27">
        <f t="shared" si="3"/>
        <v>208.83999999999997</v>
      </c>
      <c r="K26" s="27"/>
      <c r="L26" s="27"/>
      <c r="M26" s="27"/>
      <c r="N26" s="27"/>
      <c r="O26" s="29">
        <f t="shared" si="5"/>
        <v>2297.2399999999998</v>
      </c>
      <c r="P26" s="2"/>
      <c r="Q26" s="2"/>
    </row>
    <row r="27" spans="1:17" ht="15.75" customHeight="1">
      <c r="A27" s="25">
        <v>15</v>
      </c>
      <c r="B27" s="26" t="s">
        <v>27</v>
      </c>
      <c r="C27" s="23">
        <v>0.5</v>
      </c>
      <c r="D27" s="23">
        <v>1</v>
      </c>
      <c r="E27" s="27">
        <v>1600</v>
      </c>
      <c r="F27" s="27">
        <f t="shared" si="4"/>
        <v>800</v>
      </c>
      <c r="G27" s="28"/>
      <c r="H27" s="27"/>
      <c r="I27" s="28"/>
      <c r="J27" s="27"/>
      <c r="K27" s="27"/>
      <c r="L27" s="27"/>
      <c r="M27" s="27"/>
      <c r="N27" s="27"/>
      <c r="O27" s="29">
        <f t="shared" si="5"/>
        <v>800</v>
      </c>
      <c r="P27" s="2"/>
      <c r="Q27" s="2"/>
    </row>
    <row r="28" spans="1:17" ht="16.5" customHeight="1">
      <c r="A28" s="25">
        <v>16</v>
      </c>
      <c r="B28" s="26" t="s">
        <v>36</v>
      </c>
      <c r="C28" s="23">
        <v>0.75</v>
      </c>
      <c r="D28" s="23">
        <v>2</v>
      </c>
      <c r="E28" s="27">
        <v>1605</v>
      </c>
      <c r="F28" s="27">
        <f t="shared" si="4"/>
        <v>1203.75</v>
      </c>
      <c r="G28" s="28"/>
      <c r="H28" s="27"/>
      <c r="I28" s="28">
        <v>0.1</v>
      </c>
      <c r="J28" s="27">
        <f>F28*I28</f>
        <v>120.375</v>
      </c>
      <c r="K28" s="27"/>
      <c r="L28" s="27"/>
      <c r="M28" s="27"/>
      <c r="N28" s="27"/>
      <c r="O28" s="29">
        <f t="shared" si="5"/>
        <v>1324.125</v>
      </c>
      <c r="P28" s="2"/>
      <c r="Q28" s="2"/>
    </row>
    <row r="29" spans="1:17" ht="15.75" customHeight="1">
      <c r="A29" s="25">
        <v>17</v>
      </c>
      <c r="B29" s="26" t="s">
        <v>28</v>
      </c>
      <c r="C29" s="23">
        <v>0.5</v>
      </c>
      <c r="D29" s="23">
        <v>1</v>
      </c>
      <c r="E29" s="27">
        <v>1600</v>
      </c>
      <c r="F29" s="27">
        <f t="shared" si="4"/>
        <v>800</v>
      </c>
      <c r="G29" s="28"/>
      <c r="H29" s="27"/>
      <c r="I29" s="28"/>
      <c r="J29" s="27"/>
      <c r="K29" s="27"/>
      <c r="L29" s="27"/>
      <c r="M29" s="27"/>
      <c r="N29" s="27"/>
      <c r="O29" s="29">
        <f t="shared" si="5"/>
        <v>800</v>
      </c>
      <c r="P29" s="2"/>
      <c r="Q29" s="2"/>
    </row>
    <row r="30" spans="1:17">
      <c r="A30" s="25">
        <v>18</v>
      </c>
      <c r="B30" s="26" t="s">
        <v>29</v>
      </c>
      <c r="C30" s="23">
        <v>1</v>
      </c>
      <c r="D30" s="23">
        <v>1</v>
      </c>
      <c r="E30" s="27">
        <v>1600</v>
      </c>
      <c r="F30" s="27">
        <f t="shared" si="4"/>
        <v>1600</v>
      </c>
      <c r="G30" s="28"/>
      <c r="H30" s="27"/>
      <c r="I30" s="28"/>
      <c r="J30" s="27"/>
      <c r="K30" s="27"/>
      <c r="L30" s="27"/>
      <c r="M30" s="27"/>
      <c r="N30" s="27">
        <f>F30*40%</f>
        <v>640</v>
      </c>
      <c r="O30" s="29">
        <f>F30+H30+J30+M30+K30+N30</f>
        <v>2240</v>
      </c>
      <c r="P30" s="2"/>
      <c r="Q30" s="2"/>
    </row>
    <row r="31" spans="1:17">
      <c r="A31" s="25">
        <v>19</v>
      </c>
      <c r="B31" s="26" t="s">
        <v>29</v>
      </c>
      <c r="C31" s="23">
        <v>1</v>
      </c>
      <c r="D31" s="23">
        <v>1</v>
      </c>
      <c r="E31" s="27">
        <v>1600</v>
      </c>
      <c r="F31" s="27">
        <f t="shared" si="4"/>
        <v>1600</v>
      </c>
      <c r="G31" s="28"/>
      <c r="H31" s="27"/>
      <c r="I31" s="28"/>
      <c r="J31" s="27"/>
      <c r="K31" s="27"/>
      <c r="L31" s="27"/>
      <c r="M31" s="27"/>
      <c r="N31" s="27">
        <f>F31*40%</f>
        <v>640</v>
      </c>
      <c r="O31" s="29">
        <f>F31+H31+J31+M31+K31+N31</f>
        <v>2240</v>
      </c>
      <c r="P31" s="2"/>
      <c r="Q31" s="2"/>
    </row>
    <row r="32" spans="1:17">
      <c r="A32" s="25">
        <v>20</v>
      </c>
      <c r="B32" s="26" t="s">
        <v>30</v>
      </c>
      <c r="C32" s="23">
        <v>1</v>
      </c>
      <c r="D32" s="23">
        <v>1</v>
      </c>
      <c r="E32" s="27">
        <v>1600</v>
      </c>
      <c r="F32" s="27">
        <f t="shared" si="4"/>
        <v>1600</v>
      </c>
      <c r="G32" s="28"/>
      <c r="H32" s="27"/>
      <c r="I32" s="28"/>
      <c r="J32" s="27"/>
      <c r="K32" s="27"/>
      <c r="L32" s="27"/>
      <c r="M32" s="27"/>
      <c r="N32" s="27"/>
      <c r="O32" s="29">
        <f>F32+H32+J32+M32+K32+N32</f>
        <v>1600</v>
      </c>
      <c r="P32" s="2"/>
      <c r="Q32" s="2"/>
    </row>
    <row r="33" spans="1:17" ht="15" customHeight="1">
      <c r="A33" s="25">
        <v>21</v>
      </c>
      <c r="B33" s="26" t="s">
        <v>31</v>
      </c>
      <c r="C33" s="23">
        <v>0.5</v>
      </c>
      <c r="D33" s="23">
        <v>1</v>
      </c>
      <c r="E33" s="27">
        <v>1600</v>
      </c>
      <c r="F33" s="27">
        <f t="shared" si="4"/>
        <v>800</v>
      </c>
      <c r="G33" s="28"/>
      <c r="H33" s="27"/>
      <c r="I33" s="28"/>
      <c r="J33" s="27"/>
      <c r="K33" s="27"/>
      <c r="L33" s="27"/>
      <c r="M33" s="27"/>
      <c r="N33" s="27"/>
      <c r="O33" s="29">
        <f>F33+H33+J33+M33+K33</f>
        <v>800</v>
      </c>
      <c r="P33" s="2"/>
      <c r="Q33" s="2"/>
    </row>
    <row r="34" spans="1:17">
      <c r="A34" s="25">
        <v>22</v>
      </c>
      <c r="B34" s="37" t="s">
        <v>32</v>
      </c>
      <c r="C34" s="23">
        <v>1</v>
      </c>
      <c r="D34" s="23">
        <v>1</v>
      </c>
      <c r="E34" s="27">
        <v>1600</v>
      </c>
      <c r="F34" s="27">
        <f t="shared" si="4"/>
        <v>1600</v>
      </c>
      <c r="G34" s="28"/>
      <c r="H34" s="27"/>
      <c r="I34" s="28">
        <v>0.1</v>
      </c>
      <c r="J34" s="27">
        <f>F34*I34</f>
        <v>160</v>
      </c>
      <c r="K34" s="27"/>
      <c r="L34" s="27"/>
      <c r="M34" s="27"/>
      <c r="N34" s="27"/>
      <c r="O34" s="29">
        <f>F34+H34+J34+M34</f>
        <v>1760</v>
      </c>
      <c r="P34" s="2"/>
      <c r="Q34" s="2"/>
    </row>
    <row r="35" spans="1:17">
      <c r="A35" s="38"/>
      <c r="B35" s="39" t="s">
        <v>33</v>
      </c>
      <c r="C35" s="40">
        <f>C34+C33+C32+C31+C30+C29+C28+C27+C26+C25+C24+C23+C22+C21+C20+C19+C18+C17+C16+C15+C14+C13</f>
        <v>20.450000000000003</v>
      </c>
      <c r="D35" s="40"/>
      <c r="E35" s="40">
        <f>SUM(E13:E34)</f>
        <v>41676</v>
      </c>
      <c r="F35" s="40">
        <f>SUM(F13:F34)</f>
        <v>40218.450000000004</v>
      </c>
      <c r="G35" s="40"/>
      <c r="H35" s="40">
        <f>SUM(H13:H34)</f>
        <v>3698.7999999999997</v>
      </c>
      <c r="I35" s="40"/>
      <c r="J35" s="40">
        <f>SUM(J13:J34)</f>
        <v>1362.7449999999999</v>
      </c>
      <c r="K35" s="40">
        <f>SUM(K13:K34)</f>
        <v>205.60000000000002</v>
      </c>
      <c r="L35" s="40"/>
      <c r="M35" s="40">
        <f>SUM(M13:M34)</f>
        <v>3569.8</v>
      </c>
      <c r="N35" s="40">
        <f>SUM(N13:N34)</f>
        <v>1280</v>
      </c>
      <c r="O35" s="40">
        <f>SUM(O13:O34)</f>
        <v>50335.394999999997</v>
      </c>
      <c r="P35" s="2"/>
      <c r="Q35" s="2"/>
    </row>
    <row r="36" spans="1:17" ht="15" customHeight="1">
      <c r="A36" s="2"/>
      <c r="B36" s="145" t="s">
        <v>34</v>
      </c>
      <c r="C36" s="145"/>
      <c r="D36" s="145"/>
      <c r="E36" s="145"/>
      <c r="F36" s="146" t="s">
        <v>45</v>
      </c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</row>
    <row r="37" spans="1:17" ht="15" customHeight="1">
      <c r="A37" s="2"/>
      <c r="B37" s="145"/>
      <c r="C37" s="145"/>
      <c r="D37" s="145"/>
      <c r="E37" s="145"/>
      <c r="F37" s="147" t="s">
        <v>35</v>
      </c>
      <c r="G37" s="147"/>
      <c r="H37" s="147"/>
      <c r="I37" s="147"/>
      <c r="J37" s="147"/>
      <c r="K37" s="147"/>
      <c r="L37" s="147"/>
      <c r="M37" s="147"/>
      <c r="N37" s="147"/>
      <c r="O37" s="147"/>
      <c r="P37" s="10"/>
      <c r="Q37" s="18"/>
    </row>
    <row r="38" spans="1:17" ht="15.75">
      <c r="A38" s="11"/>
      <c r="B38" s="11" t="s">
        <v>38</v>
      </c>
      <c r="C38" s="12"/>
      <c r="D38" s="12"/>
      <c r="E38" s="12"/>
      <c r="F38" s="13" t="s">
        <v>39</v>
      </c>
      <c r="G38" s="12"/>
      <c r="H38" s="12" t="s">
        <v>40</v>
      </c>
      <c r="I38" s="12"/>
      <c r="J38" s="2"/>
      <c r="K38" s="2"/>
      <c r="L38" s="2"/>
      <c r="M38" s="2"/>
      <c r="N38" s="2"/>
      <c r="O38" s="2"/>
      <c r="P38" s="2"/>
      <c r="Q38" s="2"/>
    </row>
    <row r="39" spans="1:17" ht="15.75">
      <c r="C39" s="1"/>
      <c r="D39" s="1"/>
      <c r="E39" s="1"/>
      <c r="F39" s="1"/>
      <c r="G39" s="1"/>
      <c r="H39" s="1"/>
      <c r="I39" s="1"/>
    </row>
    <row r="40" spans="1:17" ht="15.75">
      <c r="C40" s="1"/>
      <c r="D40" s="1"/>
      <c r="E40" s="1"/>
      <c r="F40" s="1"/>
      <c r="G40" s="1"/>
      <c r="H40" s="1"/>
      <c r="I40" s="1"/>
    </row>
  </sheetData>
  <mergeCells count="5">
    <mergeCell ref="G11:H11"/>
    <mergeCell ref="I11:J11"/>
    <mergeCell ref="B36:E37"/>
    <mergeCell ref="F36:Q36"/>
    <mergeCell ref="F37:O37"/>
  </mergeCells>
  <phoneticPr fontId="0" type="noConversion"/>
  <pageMargins left="0.19685039370078741" right="0.23622047244094491" top="0.27559055118110237" bottom="0.15748031496062992" header="0.31496062992125984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activeCell="H25" sqref="H25:H26"/>
    </sheetView>
  </sheetViews>
  <sheetFormatPr defaultRowHeight="15"/>
  <cols>
    <col min="1" max="1" width="3.140625" customWidth="1"/>
    <col min="2" max="2" width="12.140625" customWidth="1"/>
    <col min="3" max="3" width="7" customWidth="1"/>
    <col min="4" max="4" width="5.7109375" customWidth="1"/>
    <col min="7" max="7" width="6.85546875" customWidth="1"/>
    <col min="8" max="8" width="7.5703125" customWidth="1"/>
    <col min="9" max="9" width="6.28515625" customWidth="1"/>
    <col min="10" max="11" width="7.7109375" customWidth="1"/>
    <col min="12" max="12" width="8.5703125" customWidth="1"/>
    <col min="14" max="14" width="8.7109375" customWidth="1"/>
    <col min="16" max="16" width="10.42578125" bestFit="1" customWidth="1"/>
    <col min="17" max="18" width="9.140625" hidden="1" customWidth="1"/>
  </cols>
  <sheetData>
    <row r="1" spans="1:21">
      <c r="I1" t="s">
        <v>50</v>
      </c>
    </row>
    <row r="2" spans="1:21">
      <c r="I2" t="s">
        <v>51</v>
      </c>
    </row>
    <row r="3" spans="1:21">
      <c r="I3" t="s">
        <v>52</v>
      </c>
    </row>
    <row r="4" spans="1:21">
      <c r="I4" s="3" t="s">
        <v>0</v>
      </c>
      <c r="J4" s="3"/>
    </row>
    <row r="5" spans="1:21">
      <c r="A5" s="2"/>
      <c r="B5" s="2"/>
      <c r="C5" s="2"/>
      <c r="D5" s="2"/>
      <c r="E5" s="2"/>
      <c r="F5" s="2"/>
      <c r="G5" s="2"/>
      <c r="H5" s="2"/>
      <c r="I5" s="3" t="s">
        <v>2</v>
      </c>
      <c r="J5" s="4"/>
      <c r="K5" s="4"/>
      <c r="L5" s="4"/>
      <c r="M5" s="4"/>
      <c r="N5" s="4"/>
      <c r="O5" s="2"/>
      <c r="P5" s="2"/>
      <c r="Q5" s="2"/>
      <c r="R5" s="2"/>
    </row>
    <row r="6" spans="1:21">
      <c r="A6" s="2"/>
      <c r="B6" s="2"/>
      <c r="C6" s="2"/>
      <c r="D6" s="2"/>
      <c r="E6" s="2"/>
      <c r="F6" s="2"/>
      <c r="G6" s="2"/>
      <c r="H6" s="2"/>
      <c r="I6" s="3" t="s">
        <v>55</v>
      </c>
      <c r="J6" s="4"/>
      <c r="K6" s="4"/>
      <c r="L6" s="4"/>
      <c r="M6" s="4"/>
      <c r="N6" s="4"/>
      <c r="O6" s="2"/>
      <c r="P6" s="2"/>
      <c r="Q6" s="2"/>
      <c r="R6" s="2"/>
    </row>
    <row r="7" spans="1:21">
      <c r="A7" s="2"/>
      <c r="B7" s="2"/>
      <c r="C7" s="2"/>
      <c r="D7" s="2"/>
      <c r="E7" s="2"/>
      <c r="F7" s="2"/>
      <c r="G7" s="2"/>
      <c r="H7" s="2"/>
      <c r="I7" s="3" t="s">
        <v>3</v>
      </c>
      <c r="J7" s="4"/>
      <c r="K7" s="4"/>
      <c r="L7" s="4"/>
      <c r="M7" s="4"/>
      <c r="N7" s="4"/>
      <c r="O7" s="2"/>
      <c r="P7" s="2"/>
      <c r="Q7" s="2"/>
      <c r="R7" s="2"/>
    </row>
    <row r="8" spans="1:21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3" t="s">
        <v>53</v>
      </c>
      <c r="M8" s="4"/>
      <c r="N8" s="4"/>
      <c r="O8" s="2"/>
      <c r="P8" s="2"/>
      <c r="Q8" s="2"/>
      <c r="R8" s="2"/>
    </row>
    <row r="9" spans="1:21">
      <c r="A9" s="5"/>
      <c r="B9" s="67"/>
      <c r="C9" s="68"/>
      <c r="D9" s="68" t="s">
        <v>4</v>
      </c>
      <c r="E9" s="68"/>
      <c r="F9" s="68"/>
      <c r="G9" s="68"/>
      <c r="H9" s="68"/>
      <c r="I9" s="69"/>
      <c r="J9" s="70"/>
      <c r="K9" s="70"/>
      <c r="L9" s="71"/>
      <c r="M9" s="2"/>
      <c r="N9" s="2"/>
      <c r="O9" s="2"/>
      <c r="P9" s="2"/>
      <c r="Q9" s="2"/>
      <c r="R9" s="2"/>
    </row>
    <row r="10" spans="1:21">
      <c r="A10" s="8"/>
      <c r="B10" s="68" t="s">
        <v>5</v>
      </c>
      <c r="C10" s="68"/>
      <c r="D10" s="68"/>
      <c r="E10" s="68"/>
      <c r="F10" s="68"/>
      <c r="G10" s="68"/>
      <c r="H10" s="68"/>
      <c r="I10" s="69"/>
      <c r="J10" s="70"/>
      <c r="K10" s="70"/>
      <c r="L10" s="71"/>
      <c r="M10" s="2"/>
      <c r="N10" s="2"/>
      <c r="O10" s="2"/>
      <c r="P10" s="2"/>
      <c r="Q10" s="2"/>
      <c r="R10" s="2"/>
    </row>
    <row r="11" spans="1:21">
      <c r="A11" s="8"/>
      <c r="B11" s="68" t="s">
        <v>54</v>
      </c>
      <c r="C11" s="68"/>
      <c r="D11" s="68"/>
      <c r="E11" s="68"/>
      <c r="F11" s="68"/>
      <c r="G11" s="68"/>
      <c r="H11" s="68"/>
      <c r="I11" s="69"/>
      <c r="J11" s="70"/>
      <c r="K11" s="70"/>
      <c r="L11" s="71"/>
      <c r="M11" s="2"/>
      <c r="N11" s="2"/>
      <c r="O11" s="2"/>
      <c r="P11" s="2"/>
      <c r="Q11" s="2"/>
      <c r="R11" s="2"/>
    </row>
    <row r="12" spans="1:21" ht="23.25" customHeight="1">
      <c r="A12" s="72"/>
      <c r="B12" s="73" t="s">
        <v>6</v>
      </c>
      <c r="C12" s="73" t="s">
        <v>7</v>
      </c>
      <c r="D12" s="73" t="s">
        <v>8</v>
      </c>
      <c r="E12" s="73" t="s">
        <v>9</v>
      </c>
      <c r="F12" s="73" t="s">
        <v>10</v>
      </c>
      <c r="G12" s="148" t="s">
        <v>11</v>
      </c>
      <c r="H12" s="148"/>
      <c r="I12" s="148" t="s">
        <v>12</v>
      </c>
      <c r="J12" s="149"/>
      <c r="K12" s="150" t="s">
        <v>37</v>
      </c>
      <c r="L12" s="151"/>
      <c r="M12" s="74"/>
      <c r="N12" s="73" t="s">
        <v>14</v>
      </c>
      <c r="O12" s="73" t="s">
        <v>15</v>
      </c>
      <c r="P12" s="73" t="s">
        <v>16</v>
      </c>
      <c r="Q12" s="14" t="s">
        <v>43</v>
      </c>
      <c r="R12" s="14" t="s">
        <v>44</v>
      </c>
    </row>
    <row r="13" spans="1:21">
      <c r="A13" s="45"/>
      <c r="B13" s="16">
        <v>1</v>
      </c>
      <c r="C13" s="16">
        <v>2</v>
      </c>
      <c r="D13" s="16"/>
      <c r="E13" s="16">
        <v>3</v>
      </c>
      <c r="F13" s="16">
        <v>4</v>
      </c>
      <c r="G13" s="16">
        <v>5</v>
      </c>
      <c r="H13" s="16">
        <v>6</v>
      </c>
      <c r="I13" s="16">
        <v>7</v>
      </c>
      <c r="J13" s="51">
        <v>8</v>
      </c>
      <c r="K13" s="53"/>
      <c r="L13" s="53">
        <v>9</v>
      </c>
      <c r="M13" s="52">
        <v>10</v>
      </c>
      <c r="N13" s="16">
        <v>11</v>
      </c>
      <c r="O13" s="16">
        <v>12</v>
      </c>
      <c r="P13" s="46">
        <v>13</v>
      </c>
      <c r="Q13" s="46">
        <v>14</v>
      </c>
      <c r="R13" s="46">
        <v>15</v>
      </c>
      <c r="T13" s="55"/>
      <c r="U13" s="55"/>
    </row>
    <row r="14" spans="1:21" ht="18" customHeight="1">
      <c r="A14" s="47">
        <v>1</v>
      </c>
      <c r="B14" s="56" t="s">
        <v>17</v>
      </c>
      <c r="C14" s="57">
        <v>1</v>
      </c>
      <c r="D14" s="57">
        <v>15</v>
      </c>
      <c r="E14" s="58">
        <v>4340.46</v>
      </c>
      <c r="F14" s="58">
        <v>4340.46</v>
      </c>
      <c r="G14" s="59">
        <v>0.2</v>
      </c>
      <c r="H14" s="58">
        <f t="shared" ref="H14:H22" si="0">G14*F14</f>
        <v>868.0920000000001</v>
      </c>
      <c r="I14" s="59"/>
      <c r="J14" s="60"/>
      <c r="K14" s="61"/>
      <c r="L14" s="61"/>
      <c r="M14" s="62">
        <v>0.2</v>
      </c>
      <c r="N14" s="58">
        <f>F14*M14</f>
        <v>868.0920000000001</v>
      </c>
      <c r="O14" s="58"/>
      <c r="P14" s="63">
        <f>F14+H14+J14+N14+L14</f>
        <v>6076.6440000000002</v>
      </c>
      <c r="Q14" s="17">
        <v>0</v>
      </c>
      <c r="R14" s="17">
        <v>0</v>
      </c>
      <c r="U14" s="55"/>
    </row>
    <row r="15" spans="1:21" ht="18.75" customHeight="1">
      <c r="A15" s="47">
        <v>2</v>
      </c>
      <c r="B15" s="56" t="s">
        <v>18</v>
      </c>
      <c r="C15" s="57">
        <v>1.75</v>
      </c>
      <c r="D15" s="57">
        <v>12</v>
      </c>
      <c r="E15" s="58">
        <v>3570</v>
      </c>
      <c r="F15" s="58">
        <f>E15*C15</f>
        <v>6247.5</v>
      </c>
      <c r="G15" s="59">
        <v>0.3</v>
      </c>
      <c r="H15" s="58">
        <f t="shared" si="0"/>
        <v>1874.25</v>
      </c>
      <c r="I15" s="59"/>
      <c r="J15" s="60"/>
      <c r="K15" s="61"/>
      <c r="L15" s="61"/>
      <c r="M15" s="62">
        <v>0.2</v>
      </c>
      <c r="N15" s="58">
        <f>F15*M15</f>
        <v>1249.5</v>
      </c>
      <c r="O15" s="58"/>
      <c r="P15" s="63">
        <f t="shared" ref="P15:P22" si="1">N15+H15+F15</f>
        <v>9371.25</v>
      </c>
      <c r="Q15" s="17">
        <v>0</v>
      </c>
      <c r="R15" s="17">
        <v>0</v>
      </c>
    </row>
    <row r="16" spans="1:21" ht="17.25" customHeight="1">
      <c r="A16" s="47">
        <v>3</v>
      </c>
      <c r="B16" s="56" t="s">
        <v>47</v>
      </c>
      <c r="C16" s="57">
        <v>1.5</v>
      </c>
      <c r="D16" s="57">
        <v>10</v>
      </c>
      <c r="E16" s="58">
        <v>3065</v>
      </c>
      <c r="F16" s="58">
        <f t="shared" ref="F16:F37" si="2">E16*C16</f>
        <v>4597.5</v>
      </c>
      <c r="G16" s="59">
        <v>0.3</v>
      </c>
      <c r="H16" s="58">
        <f t="shared" si="0"/>
        <v>1379.25</v>
      </c>
      <c r="I16" s="59"/>
      <c r="J16" s="60"/>
      <c r="K16" s="61"/>
      <c r="L16" s="61"/>
      <c r="M16" s="62">
        <v>0.2</v>
      </c>
      <c r="N16" s="58">
        <f>F16*M16</f>
        <v>919.5</v>
      </c>
      <c r="O16" s="58"/>
      <c r="P16" s="63">
        <f t="shared" si="1"/>
        <v>6896.25</v>
      </c>
      <c r="Q16" s="48">
        <v>0</v>
      </c>
      <c r="R16" s="17">
        <v>0</v>
      </c>
    </row>
    <row r="17" spans="1:21" ht="12.75" customHeight="1">
      <c r="A17" s="47">
        <v>4</v>
      </c>
      <c r="B17" s="56" t="s">
        <v>19</v>
      </c>
      <c r="C17" s="57">
        <v>1.5</v>
      </c>
      <c r="D17" s="57">
        <v>10</v>
      </c>
      <c r="E17" s="58">
        <v>3065</v>
      </c>
      <c r="F17" s="58">
        <f t="shared" si="2"/>
        <v>4597.5</v>
      </c>
      <c r="G17" s="59">
        <v>0.1</v>
      </c>
      <c r="H17" s="58">
        <f t="shared" si="0"/>
        <v>459.75</v>
      </c>
      <c r="I17" s="59"/>
      <c r="J17" s="60"/>
      <c r="K17" s="61"/>
      <c r="L17" s="61"/>
      <c r="M17" s="62">
        <v>0.2</v>
      </c>
      <c r="N17" s="58">
        <f>F17*M17</f>
        <v>919.5</v>
      </c>
      <c r="O17" s="58"/>
      <c r="P17" s="63">
        <f t="shared" si="1"/>
        <v>5976.75</v>
      </c>
      <c r="Q17" s="48">
        <v>0</v>
      </c>
      <c r="R17" s="17">
        <v>0</v>
      </c>
    </row>
    <row r="18" spans="1:21" ht="12.75" customHeight="1">
      <c r="A18" s="47">
        <v>5</v>
      </c>
      <c r="B18" s="56" t="s">
        <v>19</v>
      </c>
      <c r="C18" s="57">
        <v>0.5</v>
      </c>
      <c r="D18" s="57">
        <v>10</v>
      </c>
      <c r="E18" s="58">
        <v>3065</v>
      </c>
      <c r="F18" s="58">
        <f t="shared" si="2"/>
        <v>1532.5</v>
      </c>
      <c r="G18" s="59">
        <v>0.1</v>
      </c>
      <c r="H18" s="58">
        <f t="shared" si="0"/>
        <v>153.25</v>
      </c>
      <c r="I18" s="59"/>
      <c r="J18" s="60"/>
      <c r="K18" s="61"/>
      <c r="L18" s="61"/>
      <c r="M18" s="62">
        <v>0.2</v>
      </c>
      <c r="N18" s="58">
        <f>F18*M18</f>
        <v>306.5</v>
      </c>
      <c r="O18" s="58"/>
      <c r="P18" s="63">
        <f t="shared" si="1"/>
        <v>1992.25</v>
      </c>
      <c r="Q18" s="48">
        <v>0</v>
      </c>
      <c r="R18" s="17">
        <v>0</v>
      </c>
    </row>
    <row r="19" spans="1:21" ht="13.5" customHeight="1">
      <c r="A19" s="47">
        <v>6</v>
      </c>
      <c r="B19" s="56" t="s">
        <v>20</v>
      </c>
      <c r="C19" s="57">
        <v>0.75</v>
      </c>
      <c r="D19" s="57">
        <v>10</v>
      </c>
      <c r="E19" s="58">
        <v>3065</v>
      </c>
      <c r="F19" s="58">
        <f t="shared" si="2"/>
        <v>2298.75</v>
      </c>
      <c r="G19" s="59">
        <v>0.1</v>
      </c>
      <c r="H19" s="58">
        <f t="shared" si="0"/>
        <v>229.875</v>
      </c>
      <c r="I19" s="59"/>
      <c r="J19" s="60"/>
      <c r="K19" s="61"/>
      <c r="L19" s="61"/>
      <c r="M19" s="62">
        <v>0.2</v>
      </c>
      <c r="N19" s="58">
        <f>M19*F19</f>
        <v>459.75</v>
      </c>
      <c r="O19" s="58"/>
      <c r="P19" s="63">
        <f t="shared" si="1"/>
        <v>2988.375</v>
      </c>
      <c r="Q19" s="17">
        <v>0</v>
      </c>
      <c r="R19" s="17">
        <v>0</v>
      </c>
    </row>
    <row r="20" spans="1:21" ht="12.75" customHeight="1">
      <c r="A20" s="47">
        <v>7</v>
      </c>
      <c r="B20" s="56" t="s">
        <v>21</v>
      </c>
      <c r="C20" s="57">
        <v>0.375</v>
      </c>
      <c r="D20" s="57">
        <v>13</v>
      </c>
      <c r="E20" s="58">
        <v>3823</v>
      </c>
      <c r="F20" s="58">
        <f t="shared" si="2"/>
        <v>1433.625</v>
      </c>
      <c r="G20" s="59">
        <v>0.3</v>
      </c>
      <c r="H20" s="58">
        <f t="shared" si="0"/>
        <v>430.08749999999998</v>
      </c>
      <c r="I20" s="59"/>
      <c r="J20" s="60"/>
      <c r="K20" s="61"/>
      <c r="L20" s="61"/>
      <c r="M20" s="62">
        <v>0.2</v>
      </c>
      <c r="N20" s="58">
        <f>F20*M20</f>
        <v>286.72500000000002</v>
      </c>
      <c r="O20" s="58"/>
      <c r="P20" s="63">
        <f t="shared" si="1"/>
        <v>2150.4375</v>
      </c>
      <c r="Q20" s="17">
        <v>0</v>
      </c>
      <c r="R20" s="17">
        <v>0</v>
      </c>
    </row>
    <row r="21" spans="1:21" ht="12.75" customHeight="1">
      <c r="A21" s="47">
        <v>8</v>
      </c>
      <c r="B21" s="56" t="s">
        <v>48</v>
      </c>
      <c r="C21" s="57">
        <v>0.375</v>
      </c>
      <c r="D21" s="57">
        <v>13</v>
      </c>
      <c r="E21" s="58">
        <v>3823</v>
      </c>
      <c r="F21" s="58">
        <f t="shared" si="2"/>
        <v>1433.625</v>
      </c>
      <c r="G21" s="59">
        <v>0.3</v>
      </c>
      <c r="H21" s="58">
        <f t="shared" si="0"/>
        <v>430.08749999999998</v>
      </c>
      <c r="I21" s="59"/>
      <c r="J21" s="60"/>
      <c r="K21" s="61"/>
      <c r="L21" s="61"/>
      <c r="M21" s="62">
        <v>0.2</v>
      </c>
      <c r="N21" s="58">
        <f>M21*F21</f>
        <v>286.72500000000002</v>
      </c>
      <c r="O21" s="58"/>
      <c r="P21" s="63">
        <f t="shared" si="1"/>
        <v>2150.4375</v>
      </c>
      <c r="Q21" s="17">
        <v>0</v>
      </c>
      <c r="R21" s="17">
        <v>0</v>
      </c>
    </row>
    <row r="22" spans="1:21" ht="12.75" customHeight="1">
      <c r="A22" s="15">
        <v>9</v>
      </c>
      <c r="B22" s="56" t="s">
        <v>22</v>
      </c>
      <c r="C22" s="57">
        <v>0.25</v>
      </c>
      <c r="D22" s="57">
        <v>7</v>
      </c>
      <c r="E22" s="58">
        <v>2593</v>
      </c>
      <c r="F22" s="58">
        <f t="shared" si="2"/>
        <v>648.25</v>
      </c>
      <c r="G22" s="59">
        <v>0.1</v>
      </c>
      <c r="H22" s="58">
        <f t="shared" si="0"/>
        <v>64.825000000000003</v>
      </c>
      <c r="I22" s="58"/>
      <c r="J22" s="60"/>
      <c r="K22" s="61"/>
      <c r="L22" s="61"/>
      <c r="M22" s="62"/>
      <c r="N22" s="58"/>
      <c r="O22" s="58"/>
      <c r="P22" s="63">
        <f t="shared" si="1"/>
        <v>713.07500000000005</v>
      </c>
      <c r="Q22" s="17">
        <v>87</v>
      </c>
      <c r="R22" s="17">
        <v>800</v>
      </c>
      <c r="U22" s="55"/>
    </row>
    <row r="23" spans="1:21" ht="15.75" customHeight="1">
      <c r="A23" s="47">
        <v>10</v>
      </c>
      <c r="B23" s="56" t="s">
        <v>49</v>
      </c>
      <c r="C23" s="57">
        <v>1</v>
      </c>
      <c r="D23" s="57">
        <v>7</v>
      </c>
      <c r="E23" s="58">
        <v>2593</v>
      </c>
      <c r="F23" s="58">
        <f t="shared" si="2"/>
        <v>2593</v>
      </c>
      <c r="G23" s="59">
        <v>0.1</v>
      </c>
      <c r="H23" s="58">
        <f>J23</f>
        <v>259.3</v>
      </c>
      <c r="I23" s="59">
        <v>0.1</v>
      </c>
      <c r="J23" s="60">
        <f t="shared" ref="J23:J29" si="3">F23*I23</f>
        <v>259.3</v>
      </c>
      <c r="K23" s="64">
        <v>0.1</v>
      </c>
      <c r="L23" s="61">
        <v>259.3</v>
      </c>
      <c r="M23" s="62"/>
      <c r="N23" s="58"/>
      <c r="O23" s="58"/>
      <c r="P23" s="63">
        <f>L23+J23+H23+F23</f>
        <v>3370.9</v>
      </c>
      <c r="Q23" s="17">
        <v>0</v>
      </c>
      <c r="R23" s="17">
        <v>3200</v>
      </c>
    </row>
    <row r="24" spans="1:21">
      <c r="A24" s="47">
        <v>11</v>
      </c>
      <c r="B24" s="56" t="s">
        <v>24</v>
      </c>
      <c r="C24" s="57">
        <v>0.5</v>
      </c>
      <c r="D24" s="57">
        <v>7</v>
      </c>
      <c r="E24" s="58">
        <v>2593</v>
      </c>
      <c r="F24" s="58">
        <f t="shared" si="2"/>
        <v>1296.5</v>
      </c>
      <c r="G24" s="59"/>
      <c r="H24" s="58"/>
      <c r="I24" s="59"/>
      <c r="J24" s="60">
        <f t="shared" si="3"/>
        <v>0</v>
      </c>
      <c r="K24" s="61"/>
      <c r="L24" s="61"/>
      <c r="M24" s="62"/>
      <c r="N24" s="58"/>
      <c r="O24" s="58"/>
      <c r="P24" s="63">
        <f t="shared" ref="P24:P36" si="4">N24+H24+F24</f>
        <v>1296.5</v>
      </c>
      <c r="Q24" s="17">
        <v>368</v>
      </c>
      <c r="R24" s="17">
        <v>3200</v>
      </c>
    </row>
    <row r="25" spans="1:21">
      <c r="A25" s="47">
        <v>12</v>
      </c>
      <c r="B25" s="65" t="s">
        <v>25</v>
      </c>
      <c r="C25" s="57">
        <v>0.5</v>
      </c>
      <c r="D25" s="57">
        <v>3</v>
      </c>
      <c r="E25" s="58">
        <v>1987</v>
      </c>
      <c r="F25" s="58">
        <f t="shared" si="2"/>
        <v>993.5</v>
      </c>
      <c r="G25" s="59"/>
      <c r="H25" s="58"/>
      <c r="I25" s="59">
        <v>0.1</v>
      </c>
      <c r="J25" s="60">
        <f t="shared" si="3"/>
        <v>99.350000000000009</v>
      </c>
      <c r="K25" s="61"/>
      <c r="L25" s="61"/>
      <c r="M25" s="62"/>
      <c r="N25" s="58"/>
      <c r="O25" s="58"/>
      <c r="P25" s="63">
        <f>J25+F25</f>
        <v>1092.8499999999999</v>
      </c>
      <c r="Q25" s="17">
        <v>711.75</v>
      </c>
      <c r="R25" s="17">
        <v>1600</v>
      </c>
    </row>
    <row r="26" spans="1:21">
      <c r="A26" s="47">
        <v>13</v>
      </c>
      <c r="B26" s="56" t="s">
        <v>25</v>
      </c>
      <c r="C26" s="57">
        <v>1</v>
      </c>
      <c r="D26" s="57">
        <v>4</v>
      </c>
      <c r="E26" s="58">
        <v>2139</v>
      </c>
      <c r="F26" s="58">
        <f t="shared" si="2"/>
        <v>2139</v>
      </c>
      <c r="G26" s="59"/>
      <c r="H26" s="58"/>
      <c r="I26" s="59">
        <v>0.1</v>
      </c>
      <c r="J26" s="60">
        <f t="shared" si="3"/>
        <v>213.9</v>
      </c>
      <c r="K26" s="61"/>
      <c r="L26" s="61"/>
      <c r="M26" s="62"/>
      <c r="N26" s="58"/>
      <c r="O26" s="58"/>
      <c r="P26" s="63">
        <f t="shared" si="4"/>
        <v>2139</v>
      </c>
      <c r="Q26" s="17">
        <v>1335.5</v>
      </c>
      <c r="R26" s="17">
        <v>3200</v>
      </c>
    </row>
    <row r="27" spans="1:21" ht="18.75" customHeight="1">
      <c r="A27" s="47">
        <v>14</v>
      </c>
      <c r="B27" s="75" t="s">
        <v>26</v>
      </c>
      <c r="C27" s="76">
        <v>1.1499999999999999</v>
      </c>
      <c r="D27" s="76">
        <v>5</v>
      </c>
      <c r="E27" s="77">
        <v>2290</v>
      </c>
      <c r="F27" s="77">
        <f t="shared" si="2"/>
        <v>2633.5</v>
      </c>
      <c r="G27" s="78"/>
      <c r="H27" s="77"/>
      <c r="I27" s="78">
        <v>0.1</v>
      </c>
      <c r="J27" s="79">
        <f t="shared" si="3"/>
        <v>263.35000000000002</v>
      </c>
      <c r="K27" s="80"/>
      <c r="L27" s="80"/>
      <c r="M27" s="81"/>
      <c r="N27" s="77"/>
      <c r="O27" s="77"/>
      <c r="P27" s="82">
        <f>J27+F27</f>
        <v>2896.85</v>
      </c>
      <c r="Q27" s="17">
        <v>1382.76</v>
      </c>
      <c r="R27" s="17">
        <v>3680</v>
      </c>
    </row>
    <row r="28" spans="1:21" ht="18" customHeight="1">
      <c r="A28" s="47">
        <v>15</v>
      </c>
      <c r="B28" s="75" t="s">
        <v>26</v>
      </c>
      <c r="C28" s="76">
        <v>1.1499999999999999</v>
      </c>
      <c r="D28" s="76">
        <v>5</v>
      </c>
      <c r="E28" s="77">
        <v>2290</v>
      </c>
      <c r="F28" s="77">
        <f t="shared" si="2"/>
        <v>2633.5</v>
      </c>
      <c r="G28" s="78"/>
      <c r="H28" s="77"/>
      <c r="I28" s="78">
        <v>0.1</v>
      </c>
      <c r="J28" s="79">
        <f t="shared" si="3"/>
        <v>263.35000000000002</v>
      </c>
      <c r="K28" s="80"/>
      <c r="L28" s="80"/>
      <c r="M28" s="81"/>
      <c r="N28" s="77"/>
      <c r="O28" s="77"/>
      <c r="P28" s="82">
        <f>J28+F28</f>
        <v>2896.85</v>
      </c>
      <c r="Q28" s="17">
        <v>1382.76</v>
      </c>
      <c r="R28" s="17">
        <v>3680</v>
      </c>
    </row>
    <row r="29" spans="1:21" ht="17.25" customHeight="1">
      <c r="A29" s="47">
        <v>16</v>
      </c>
      <c r="B29" s="75" t="s">
        <v>26</v>
      </c>
      <c r="C29" s="76">
        <v>1.1499999999999999</v>
      </c>
      <c r="D29" s="76">
        <v>5</v>
      </c>
      <c r="E29" s="77">
        <v>2290</v>
      </c>
      <c r="F29" s="77">
        <f t="shared" si="2"/>
        <v>2633.5</v>
      </c>
      <c r="G29" s="78"/>
      <c r="H29" s="77"/>
      <c r="I29" s="78">
        <v>0.1</v>
      </c>
      <c r="J29" s="79">
        <f t="shared" si="3"/>
        <v>263.35000000000002</v>
      </c>
      <c r="K29" s="80"/>
      <c r="L29" s="80"/>
      <c r="M29" s="81"/>
      <c r="N29" s="77"/>
      <c r="O29" s="77"/>
      <c r="P29" s="82">
        <f>J29+F29</f>
        <v>2896.85</v>
      </c>
      <c r="Q29" s="17">
        <v>1382.76</v>
      </c>
      <c r="R29" s="17">
        <v>3680</v>
      </c>
    </row>
    <row r="30" spans="1:21" ht="17.25" customHeight="1">
      <c r="A30" s="47">
        <v>17</v>
      </c>
      <c r="B30" s="56" t="s">
        <v>27</v>
      </c>
      <c r="C30" s="57">
        <v>0.5</v>
      </c>
      <c r="D30" s="57">
        <v>1</v>
      </c>
      <c r="E30" s="58">
        <v>1684</v>
      </c>
      <c r="F30" s="58">
        <f t="shared" si="2"/>
        <v>842</v>
      </c>
      <c r="G30" s="59"/>
      <c r="H30" s="58"/>
      <c r="I30" s="59"/>
      <c r="J30" s="60"/>
      <c r="K30" s="61"/>
      <c r="L30" s="61"/>
      <c r="M30" s="62"/>
      <c r="N30" s="58"/>
      <c r="O30" s="58"/>
      <c r="P30" s="63">
        <f t="shared" si="4"/>
        <v>842</v>
      </c>
      <c r="Q30" s="17">
        <v>800</v>
      </c>
      <c r="R30" s="17">
        <v>1600</v>
      </c>
    </row>
    <row r="31" spans="1:21" ht="19.5" customHeight="1">
      <c r="A31" s="47">
        <v>18</v>
      </c>
      <c r="B31" s="56" t="s">
        <v>36</v>
      </c>
      <c r="C31" s="57">
        <v>0.75</v>
      </c>
      <c r="D31" s="57">
        <v>2</v>
      </c>
      <c r="E31" s="58">
        <v>1684</v>
      </c>
      <c r="F31" s="58">
        <f t="shared" si="2"/>
        <v>1263</v>
      </c>
      <c r="G31" s="59"/>
      <c r="H31" s="58"/>
      <c r="I31" s="59">
        <v>0.1</v>
      </c>
      <c r="J31" s="60">
        <f>F31*I31</f>
        <v>126.30000000000001</v>
      </c>
      <c r="K31" s="61"/>
      <c r="L31" s="61"/>
      <c r="M31" s="62"/>
      <c r="N31" s="58"/>
      <c r="O31" s="58"/>
      <c r="P31" s="63">
        <f>J31+F31</f>
        <v>1389.3</v>
      </c>
      <c r="Q31" s="17">
        <v>1075.8800000000001</v>
      </c>
      <c r="R31" s="17">
        <v>2400</v>
      </c>
    </row>
    <row r="32" spans="1:21" ht="15.75" customHeight="1">
      <c r="A32" s="47">
        <v>19</v>
      </c>
      <c r="B32" s="56" t="s">
        <v>28</v>
      </c>
      <c r="C32" s="57">
        <v>0.5</v>
      </c>
      <c r="D32" s="57">
        <v>1</v>
      </c>
      <c r="E32" s="58">
        <v>1684</v>
      </c>
      <c r="F32" s="58">
        <f t="shared" si="2"/>
        <v>842</v>
      </c>
      <c r="G32" s="59"/>
      <c r="H32" s="58"/>
      <c r="I32" s="59"/>
      <c r="J32" s="60"/>
      <c r="K32" s="61"/>
      <c r="L32" s="61"/>
      <c r="M32" s="62"/>
      <c r="N32" s="58"/>
      <c r="O32" s="58"/>
      <c r="P32" s="63">
        <f t="shared" si="4"/>
        <v>842</v>
      </c>
      <c r="Q32" s="17">
        <v>800</v>
      </c>
      <c r="R32" s="17">
        <v>1600</v>
      </c>
    </row>
    <row r="33" spans="1:18">
      <c r="A33" s="47">
        <v>20</v>
      </c>
      <c r="B33" s="56" t="s">
        <v>29</v>
      </c>
      <c r="C33" s="57">
        <v>1</v>
      </c>
      <c r="D33" s="57">
        <v>1</v>
      </c>
      <c r="E33" s="58">
        <v>1684</v>
      </c>
      <c r="F33" s="58">
        <f t="shared" si="2"/>
        <v>1684</v>
      </c>
      <c r="G33" s="59"/>
      <c r="H33" s="58"/>
      <c r="I33" s="59"/>
      <c r="J33" s="60"/>
      <c r="K33" s="61"/>
      <c r="L33" s="61"/>
      <c r="M33" s="62"/>
      <c r="N33" s="58"/>
      <c r="O33" s="58">
        <f>F33*40%</f>
        <v>673.6</v>
      </c>
      <c r="P33" s="63">
        <v>2357.6</v>
      </c>
      <c r="Q33" s="17">
        <v>960</v>
      </c>
      <c r="R33" s="17">
        <v>3200</v>
      </c>
    </row>
    <row r="34" spans="1:18">
      <c r="A34" s="47">
        <v>21</v>
      </c>
      <c r="B34" s="56" t="s">
        <v>29</v>
      </c>
      <c r="C34" s="57">
        <v>1</v>
      </c>
      <c r="D34" s="57">
        <v>1</v>
      </c>
      <c r="E34" s="58">
        <v>1684</v>
      </c>
      <c r="F34" s="58">
        <f t="shared" si="2"/>
        <v>1684</v>
      </c>
      <c r="G34" s="59"/>
      <c r="H34" s="58"/>
      <c r="I34" s="59"/>
      <c r="J34" s="60"/>
      <c r="K34" s="61"/>
      <c r="L34" s="61"/>
      <c r="M34" s="62"/>
      <c r="N34" s="58"/>
      <c r="O34" s="58">
        <f>F34*40%</f>
        <v>673.6</v>
      </c>
      <c r="P34" s="63">
        <v>2357.6</v>
      </c>
      <c r="Q34" s="17">
        <v>960</v>
      </c>
      <c r="R34" s="17">
        <v>3200</v>
      </c>
    </row>
    <row r="35" spans="1:18">
      <c r="A35" s="47">
        <v>22</v>
      </c>
      <c r="B35" s="56" t="s">
        <v>30</v>
      </c>
      <c r="C35" s="57">
        <v>1</v>
      </c>
      <c r="D35" s="57">
        <v>1</v>
      </c>
      <c r="E35" s="58">
        <v>1684</v>
      </c>
      <c r="F35" s="58">
        <f t="shared" si="2"/>
        <v>1684</v>
      </c>
      <c r="G35" s="59"/>
      <c r="H35" s="58"/>
      <c r="I35" s="59"/>
      <c r="J35" s="60"/>
      <c r="K35" s="61"/>
      <c r="L35" s="61"/>
      <c r="M35" s="62"/>
      <c r="N35" s="58"/>
      <c r="O35" s="58"/>
      <c r="P35" s="63">
        <f t="shared" si="4"/>
        <v>1684</v>
      </c>
      <c r="Q35" s="17">
        <v>1600</v>
      </c>
      <c r="R35" s="17">
        <v>3200</v>
      </c>
    </row>
    <row r="36" spans="1:18" ht="20.25" customHeight="1">
      <c r="A36" s="47">
        <v>23</v>
      </c>
      <c r="B36" s="56" t="s">
        <v>31</v>
      </c>
      <c r="C36" s="57">
        <v>0.5</v>
      </c>
      <c r="D36" s="57">
        <v>1</v>
      </c>
      <c r="E36" s="58">
        <v>1684</v>
      </c>
      <c r="F36" s="58">
        <f t="shared" si="2"/>
        <v>842</v>
      </c>
      <c r="G36" s="59"/>
      <c r="H36" s="58"/>
      <c r="I36" s="59"/>
      <c r="J36" s="60"/>
      <c r="K36" s="61"/>
      <c r="L36" s="61"/>
      <c r="M36" s="62"/>
      <c r="N36" s="58"/>
      <c r="O36" s="58"/>
      <c r="P36" s="63">
        <f t="shared" si="4"/>
        <v>842</v>
      </c>
      <c r="Q36" s="17">
        <v>800</v>
      </c>
      <c r="R36" s="17">
        <v>1600</v>
      </c>
    </row>
    <row r="37" spans="1:18">
      <c r="A37" s="47">
        <v>24</v>
      </c>
      <c r="B37" s="66" t="s">
        <v>32</v>
      </c>
      <c r="C37" s="57">
        <v>1</v>
      </c>
      <c r="D37" s="57">
        <v>1</v>
      </c>
      <c r="E37" s="58">
        <v>1684</v>
      </c>
      <c r="F37" s="58">
        <f t="shared" si="2"/>
        <v>1684</v>
      </c>
      <c r="G37" s="59"/>
      <c r="H37" s="58"/>
      <c r="I37" s="59">
        <v>0.1</v>
      </c>
      <c r="J37" s="60">
        <f>F37*I37</f>
        <v>168.4</v>
      </c>
      <c r="K37" s="61"/>
      <c r="L37" s="61"/>
      <c r="M37" s="62"/>
      <c r="N37" s="58"/>
      <c r="O37" s="58"/>
      <c r="P37" s="63">
        <f>J37+F37</f>
        <v>1852.4</v>
      </c>
      <c r="Q37" s="17">
        <v>1440</v>
      </c>
      <c r="R37" s="17">
        <v>3200</v>
      </c>
    </row>
    <row r="38" spans="1:18" ht="15.75" thickBot="1">
      <c r="A38" s="41"/>
      <c r="B38" s="42" t="s">
        <v>33</v>
      </c>
      <c r="C38" s="43">
        <v>20.7</v>
      </c>
      <c r="D38" s="43"/>
      <c r="E38" s="43">
        <f>SUM(E14:E37)</f>
        <v>60063.46</v>
      </c>
      <c r="F38" s="43">
        <f>SUM(F14:F37)</f>
        <v>52577.21</v>
      </c>
      <c r="G38" s="43"/>
      <c r="H38" s="43">
        <f>SUM(H14:H37)</f>
        <v>6148.7669999999998</v>
      </c>
      <c r="I38" s="43"/>
      <c r="J38" s="44">
        <f>SUM(J14:J37)</f>
        <v>1657.3</v>
      </c>
      <c r="K38" s="54"/>
      <c r="L38" s="54">
        <f>SUM(L14:L37)</f>
        <v>259.3</v>
      </c>
      <c r="M38" s="43"/>
      <c r="N38" s="43">
        <f>SUM(N14:N37)</f>
        <v>5296.2920000000013</v>
      </c>
      <c r="O38" s="43">
        <f>SUM(O14:O37)</f>
        <v>1347.2</v>
      </c>
      <c r="P38" s="44">
        <f>SUM(P14:P37)</f>
        <v>67072.168999999994</v>
      </c>
      <c r="Q38" s="49">
        <f>SUM(Q14:Q37)</f>
        <v>15086.41</v>
      </c>
      <c r="R38" s="50">
        <f>SUM(R14:R37)</f>
        <v>43040</v>
      </c>
    </row>
    <row r="39" spans="1:18">
      <c r="A39" s="2"/>
      <c r="B39" s="145" t="s">
        <v>34</v>
      </c>
      <c r="C39" s="145"/>
      <c r="D39" s="145"/>
      <c r="E39" s="145"/>
      <c r="F39" s="146" t="s">
        <v>45</v>
      </c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9"/>
      <c r="R39" s="9"/>
    </row>
    <row r="40" spans="1:18">
      <c r="A40" s="2"/>
      <c r="B40" s="145"/>
      <c r="C40" s="145"/>
      <c r="D40" s="145"/>
      <c r="E40" s="145"/>
      <c r="F40" s="147" t="s">
        <v>35</v>
      </c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0"/>
      <c r="R40" s="10"/>
    </row>
    <row r="41" spans="1:18" ht="15.75">
      <c r="A41" s="11"/>
      <c r="B41" s="11" t="s">
        <v>38</v>
      </c>
      <c r="C41" s="12"/>
      <c r="D41" s="12"/>
      <c r="E41" s="12"/>
      <c r="F41" s="13" t="s">
        <v>39</v>
      </c>
      <c r="G41" s="12"/>
      <c r="H41" s="12" t="s">
        <v>40</v>
      </c>
      <c r="I41" s="1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</sheetData>
  <mergeCells count="6">
    <mergeCell ref="G12:H12"/>
    <mergeCell ref="I12:J12"/>
    <mergeCell ref="B39:E40"/>
    <mergeCell ref="F39:P39"/>
    <mergeCell ref="F40:P40"/>
    <mergeCell ref="K12:L12"/>
  </mergeCells>
  <phoneticPr fontId="0" type="noConversion"/>
  <pageMargins left="0.3" right="0.27" top="0.18" bottom="0.25" header="0.18" footer="0.25"/>
  <pageSetup paperSize="9" scale="9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4"/>
  <sheetViews>
    <sheetView tabSelected="1" view="pageBreakPreview" topLeftCell="A10" zoomScaleNormal="100" zoomScaleSheetLayoutView="100" workbookViewId="0">
      <selection activeCell="B42" sqref="B42:Q43"/>
    </sheetView>
  </sheetViews>
  <sheetFormatPr defaultRowHeight="15"/>
  <cols>
    <col min="1" max="1" width="3" customWidth="1"/>
    <col min="2" max="2" width="21.42578125" customWidth="1"/>
    <col min="3" max="3" width="6" customWidth="1"/>
    <col min="4" max="4" width="4.85546875" customWidth="1"/>
    <col min="5" max="5" width="9.28515625" customWidth="1"/>
    <col min="6" max="6" width="8.7109375" customWidth="1"/>
    <col min="7" max="7" width="4.5703125" customWidth="1"/>
    <col min="8" max="8" width="8.7109375" customWidth="1"/>
    <col min="9" max="9" width="4.5703125" customWidth="1"/>
    <col min="10" max="10" width="7.5703125" customWidth="1"/>
    <col min="11" max="11" width="7" customWidth="1"/>
    <col min="12" max="12" width="6.42578125" customWidth="1"/>
    <col min="13" max="13" width="8.140625" customWidth="1"/>
    <col min="14" max="14" width="8.5703125" customWidth="1"/>
    <col min="15" max="15" width="7.28515625" customWidth="1"/>
    <col min="16" max="16" width="8.42578125" customWidth="1"/>
    <col min="17" max="17" width="10.5703125" customWidth="1"/>
  </cols>
  <sheetData>
    <row r="1" spans="1:17">
      <c r="A1" s="142"/>
      <c r="B1" s="142"/>
      <c r="C1" s="142"/>
      <c r="D1" s="142"/>
      <c r="E1" s="110"/>
    </row>
    <row r="2" spans="1:17">
      <c r="A2" s="143"/>
      <c r="B2" s="143"/>
      <c r="C2" s="143"/>
      <c r="D2" s="143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34"/>
    </row>
    <row r="3" spans="1:17">
      <c r="A3" s="143"/>
      <c r="B3" s="143"/>
      <c r="C3" s="143"/>
      <c r="D3" s="143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34"/>
    </row>
    <row r="4" spans="1:17">
      <c r="A4" s="111"/>
      <c r="B4" s="111"/>
      <c r="C4" s="111"/>
      <c r="D4" s="111"/>
      <c r="E4" s="111"/>
      <c r="F4" s="111"/>
      <c r="G4" s="111"/>
      <c r="H4" s="111"/>
      <c r="I4" s="84"/>
      <c r="J4" s="84"/>
      <c r="K4" s="111"/>
      <c r="L4" s="111"/>
      <c r="M4" s="111"/>
      <c r="N4" s="111"/>
      <c r="O4" s="111"/>
      <c r="P4" s="111"/>
      <c r="Q4" s="134"/>
    </row>
    <row r="5" spans="1:17">
      <c r="A5" s="111"/>
      <c r="B5" s="111"/>
      <c r="C5" s="111"/>
      <c r="D5" s="111"/>
      <c r="E5" s="111"/>
      <c r="F5" s="111"/>
      <c r="G5" s="111"/>
      <c r="H5" s="111"/>
      <c r="I5" s="84"/>
      <c r="J5" s="84"/>
      <c r="K5" s="84"/>
      <c r="L5" s="84"/>
      <c r="M5" s="84"/>
      <c r="N5" s="84"/>
      <c r="O5" s="111"/>
      <c r="P5" s="111"/>
      <c r="Q5" s="134"/>
    </row>
    <row r="6" spans="1:17">
      <c r="A6" s="111"/>
      <c r="B6" s="111"/>
      <c r="C6" s="111"/>
      <c r="D6" s="111"/>
      <c r="E6" s="111"/>
      <c r="F6" s="111"/>
      <c r="G6" s="111"/>
      <c r="H6" s="111"/>
      <c r="I6" s="84"/>
      <c r="J6" s="84"/>
      <c r="K6" s="84"/>
      <c r="L6" s="84"/>
      <c r="M6" s="84"/>
      <c r="N6" s="84"/>
      <c r="O6" s="111"/>
      <c r="P6" s="111"/>
      <c r="Q6" s="111"/>
    </row>
    <row r="7" spans="1:17">
      <c r="A7" s="111"/>
      <c r="B7" s="111"/>
      <c r="C7" s="111"/>
      <c r="D7" s="111"/>
      <c r="E7" s="111"/>
      <c r="F7" s="111"/>
      <c r="G7" s="111"/>
      <c r="H7" s="111"/>
      <c r="I7" s="84"/>
      <c r="J7" s="84"/>
      <c r="K7" s="84"/>
      <c r="L7" s="84"/>
      <c r="M7" s="84"/>
      <c r="N7" s="84"/>
      <c r="O7" s="111"/>
      <c r="P7" s="111"/>
      <c r="Q7" s="111"/>
    </row>
    <row r="8" spans="1:17">
      <c r="A8" s="111"/>
      <c r="B8" s="111"/>
      <c r="C8" s="111"/>
      <c r="D8" s="111"/>
      <c r="E8" s="111"/>
      <c r="F8" s="111"/>
      <c r="G8" s="111"/>
      <c r="H8" s="111"/>
      <c r="I8" s="84"/>
      <c r="J8" s="84"/>
      <c r="K8" s="84"/>
      <c r="L8" s="84"/>
      <c r="M8" s="84"/>
      <c r="N8" s="84"/>
      <c r="O8" s="111"/>
      <c r="P8" s="111"/>
      <c r="Q8" s="135"/>
    </row>
    <row r="9" spans="1:17">
      <c r="A9" s="111"/>
      <c r="B9" s="111"/>
      <c r="C9" s="111"/>
      <c r="D9" s="85"/>
      <c r="E9" s="152" t="s">
        <v>102</v>
      </c>
      <c r="F9" s="152"/>
      <c r="G9" s="152"/>
      <c r="H9" s="152"/>
      <c r="I9" s="152"/>
      <c r="J9" s="152"/>
      <c r="K9" s="152"/>
      <c r="L9" s="152"/>
      <c r="M9" s="84"/>
      <c r="N9" s="84"/>
      <c r="O9" s="111"/>
      <c r="P9" s="111"/>
      <c r="Q9" s="111"/>
    </row>
    <row r="10" spans="1:17">
      <c r="A10" s="87"/>
      <c r="B10" s="86" t="s">
        <v>75</v>
      </c>
      <c r="C10" s="88"/>
      <c r="D10" s="88"/>
      <c r="E10" s="88"/>
      <c r="F10" s="88"/>
      <c r="G10" s="88"/>
      <c r="H10" s="88"/>
      <c r="I10" s="88"/>
      <c r="J10" s="89"/>
      <c r="K10" s="89"/>
      <c r="L10" s="90"/>
      <c r="M10" s="90"/>
      <c r="N10" s="90"/>
      <c r="O10" s="90"/>
      <c r="P10" s="90"/>
      <c r="Q10" s="90"/>
    </row>
    <row r="11" spans="1:17" ht="33.75" customHeight="1">
      <c r="A11" s="98"/>
      <c r="B11" s="119" t="s">
        <v>6</v>
      </c>
      <c r="C11" s="119" t="s">
        <v>7</v>
      </c>
      <c r="D11" s="119" t="s">
        <v>8</v>
      </c>
      <c r="E11" s="119" t="s">
        <v>9</v>
      </c>
      <c r="F11" s="119" t="s">
        <v>10</v>
      </c>
      <c r="G11" s="153" t="s">
        <v>11</v>
      </c>
      <c r="H11" s="154"/>
      <c r="I11" s="153" t="s">
        <v>12</v>
      </c>
      <c r="J11" s="154"/>
      <c r="K11" s="153" t="s">
        <v>59</v>
      </c>
      <c r="L11" s="154"/>
      <c r="M11" s="117" t="s">
        <v>14</v>
      </c>
      <c r="N11" s="118" t="s">
        <v>58</v>
      </c>
      <c r="O11" s="119" t="s">
        <v>15</v>
      </c>
      <c r="P11" s="119" t="s">
        <v>76</v>
      </c>
      <c r="Q11" s="119" t="s">
        <v>16</v>
      </c>
    </row>
    <row r="12" spans="1:17">
      <c r="A12" s="99"/>
      <c r="B12" s="91">
        <v>1</v>
      </c>
      <c r="C12" s="91">
        <v>2</v>
      </c>
      <c r="D12" s="91"/>
      <c r="E12" s="91">
        <v>3</v>
      </c>
      <c r="F12" s="91">
        <v>4</v>
      </c>
      <c r="G12" s="91">
        <v>5</v>
      </c>
      <c r="H12" s="91">
        <v>6</v>
      </c>
      <c r="I12" s="91">
        <v>7</v>
      </c>
      <c r="J12" s="91">
        <v>8</v>
      </c>
      <c r="K12" s="91"/>
      <c r="L12" s="91">
        <v>9</v>
      </c>
      <c r="M12" s="91">
        <v>10</v>
      </c>
      <c r="N12" s="91">
        <v>11</v>
      </c>
      <c r="O12" s="91">
        <v>12</v>
      </c>
      <c r="P12" s="91">
        <v>13</v>
      </c>
      <c r="Q12" s="100">
        <v>14</v>
      </c>
    </row>
    <row r="13" spans="1:17" ht="15" customHeight="1">
      <c r="A13" s="101">
        <v>1</v>
      </c>
      <c r="B13" s="102" t="s">
        <v>17</v>
      </c>
      <c r="C13" s="103">
        <v>1</v>
      </c>
      <c r="D13" s="103">
        <v>16</v>
      </c>
      <c r="E13" s="92">
        <v>8878.1</v>
      </c>
      <c r="F13" s="92">
        <f>E13*C13</f>
        <v>8878.1</v>
      </c>
      <c r="G13" s="104">
        <v>0.3</v>
      </c>
      <c r="H13" s="92">
        <f>F13*G13</f>
        <v>2663.43</v>
      </c>
      <c r="I13" s="104"/>
      <c r="J13" s="92"/>
      <c r="K13" s="92"/>
      <c r="L13" s="92"/>
      <c r="M13" s="104">
        <v>0.3</v>
      </c>
      <c r="N13" s="92">
        <f>F13*30%</f>
        <v>2663.43</v>
      </c>
      <c r="O13" s="92"/>
      <c r="P13" s="92"/>
      <c r="Q13" s="92">
        <f>N13+H13+F13</f>
        <v>14204.96</v>
      </c>
    </row>
    <row r="14" spans="1:17" ht="15.75" customHeight="1">
      <c r="A14" s="132"/>
      <c r="B14" s="120" t="s">
        <v>60</v>
      </c>
      <c r="C14" s="121">
        <v>1</v>
      </c>
      <c r="D14" s="121"/>
      <c r="E14" s="122">
        <f>SUM(E13)</f>
        <v>8878.1</v>
      </c>
      <c r="F14" s="122">
        <f>SUM(F13)</f>
        <v>8878.1</v>
      </c>
      <c r="G14" s="123"/>
      <c r="H14" s="122">
        <f>H13</f>
        <v>2663.43</v>
      </c>
      <c r="I14" s="123"/>
      <c r="J14" s="122"/>
      <c r="K14" s="122"/>
      <c r="L14" s="122"/>
      <c r="M14" s="122"/>
      <c r="N14" s="122">
        <f>N13</f>
        <v>2663.43</v>
      </c>
      <c r="O14" s="122"/>
      <c r="P14" s="122"/>
      <c r="Q14" s="122">
        <f>SUM(Q13)</f>
        <v>14204.96</v>
      </c>
    </row>
    <row r="15" spans="1:17" ht="13.5" customHeight="1">
      <c r="A15" s="101">
        <v>2</v>
      </c>
      <c r="B15" s="138" t="s">
        <v>93</v>
      </c>
      <c r="C15" s="103">
        <v>1.5</v>
      </c>
      <c r="D15" s="103">
        <v>12</v>
      </c>
      <c r="E15" s="92">
        <v>6746.3</v>
      </c>
      <c r="F15" s="92">
        <f>E15*C15</f>
        <v>10119.450000000001</v>
      </c>
      <c r="G15" s="104">
        <v>0.3</v>
      </c>
      <c r="H15" s="92">
        <f>F15*G15</f>
        <v>3035.835</v>
      </c>
      <c r="I15" s="104"/>
      <c r="J15" s="92"/>
      <c r="K15" s="92"/>
      <c r="L15" s="92"/>
      <c r="M15" s="104">
        <v>0.3</v>
      </c>
      <c r="N15" s="92">
        <f>F15*M15</f>
        <v>3035.835</v>
      </c>
      <c r="O15" s="92"/>
      <c r="P15" s="92"/>
      <c r="Q15" s="92">
        <f>N15+H15+F15</f>
        <v>16191.12</v>
      </c>
    </row>
    <row r="16" spans="1:17" ht="14.25" customHeight="1">
      <c r="A16" s="101">
        <v>3</v>
      </c>
      <c r="B16" s="138" t="s">
        <v>92</v>
      </c>
      <c r="C16" s="103">
        <v>1.5</v>
      </c>
      <c r="D16" s="103">
        <v>11</v>
      </c>
      <c r="E16" s="92">
        <v>6268.9</v>
      </c>
      <c r="F16" s="92">
        <f t="shared" ref="F16:F21" si="0">E16*C16</f>
        <v>9403.3499999999985</v>
      </c>
      <c r="G16" s="104">
        <v>0.1</v>
      </c>
      <c r="H16" s="92">
        <f t="shared" ref="H16:H21" si="1">F16*G16</f>
        <v>940.33499999999992</v>
      </c>
      <c r="I16" s="104"/>
      <c r="J16" s="92"/>
      <c r="K16" s="92"/>
      <c r="L16" s="92"/>
      <c r="M16" s="104">
        <v>0.3</v>
      </c>
      <c r="N16" s="92">
        <f>F16*M16</f>
        <v>2821.0049999999997</v>
      </c>
      <c r="O16" s="92"/>
      <c r="P16" s="92"/>
      <c r="Q16" s="92">
        <f t="shared" ref="Q16:Q21" si="2">N16+H16+F16</f>
        <v>13164.689999999999</v>
      </c>
    </row>
    <row r="17" spans="1:22" ht="14.25" customHeight="1">
      <c r="A17" s="101">
        <v>4</v>
      </c>
      <c r="B17" s="138" t="s">
        <v>91</v>
      </c>
      <c r="C17" s="103">
        <v>1.5</v>
      </c>
      <c r="D17" s="91">
        <v>10</v>
      </c>
      <c r="E17" s="96">
        <v>5791.5</v>
      </c>
      <c r="F17" s="96">
        <f t="shared" si="0"/>
        <v>8687.25</v>
      </c>
      <c r="G17" s="106">
        <v>0.3</v>
      </c>
      <c r="H17" s="92">
        <f t="shared" si="1"/>
        <v>2606.1749999999997</v>
      </c>
      <c r="I17" s="104"/>
      <c r="J17" s="92"/>
      <c r="K17" s="92"/>
      <c r="L17" s="92"/>
      <c r="M17" s="104">
        <v>0.3</v>
      </c>
      <c r="N17" s="92">
        <f>F17*M17</f>
        <v>2606.1749999999997</v>
      </c>
      <c r="O17" s="92"/>
      <c r="P17" s="92"/>
      <c r="Q17" s="92">
        <f t="shared" si="2"/>
        <v>13899.599999999999</v>
      </c>
    </row>
    <row r="18" spans="1:22" ht="14.25" customHeight="1">
      <c r="A18" s="101">
        <v>5</v>
      </c>
      <c r="B18" s="139" t="s">
        <v>101</v>
      </c>
      <c r="C18" s="91">
        <v>0.75</v>
      </c>
      <c r="D18" s="91">
        <v>10</v>
      </c>
      <c r="E18" s="96">
        <v>5791.5</v>
      </c>
      <c r="F18" s="96">
        <f t="shared" si="0"/>
        <v>4343.625</v>
      </c>
      <c r="G18" s="106">
        <v>0.1</v>
      </c>
      <c r="H18" s="92">
        <f t="shared" si="1"/>
        <v>434.36250000000001</v>
      </c>
      <c r="I18" s="106"/>
      <c r="J18" s="96"/>
      <c r="K18" s="96"/>
      <c r="L18" s="96"/>
      <c r="M18" s="104">
        <v>0.3</v>
      </c>
      <c r="N18" s="96">
        <f>F18*M18</f>
        <v>1303.0874999999999</v>
      </c>
      <c r="O18" s="96"/>
      <c r="P18" s="96"/>
      <c r="Q18" s="92">
        <f t="shared" si="2"/>
        <v>6081.0749999999998</v>
      </c>
    </row>
    <row r="19" spans="1:22" ht="15" customHeight="1">
      <c r="A19" s="101">
        <v>6</v>
      </c>
      <c r="B19" s="139" t="s">
        <v>90</v>
      </c>
      <c r="C19" s="91">
        <v>0.75</v>
      </c>
      <c r="D19" s="91">
        <v>11</v>
      </c>
      <c r="E19" s="96">
        <v>6268.9</v>
      </c>
      <c r="F19" s="96">
        <f t="shared" si="0"/>
        <v>4701.6749999999993</v>
      </c>
      <c r="G19" s="106">
        <v>0.3</v>
      </c>
      <c r="H19" s="92">
        <f t="shared" si="1"/>
        <v>1410.5024999999998</v>
      </c>
      <c r="I19" s="106"/>
      <c r="J19" s="96"/>
      <c r="K19" s="96"/>
      <c r="L19" s="96"/>
      <c r="M19" s="104">
        <v>0.3</v>
      </c>
      <c r="N19" s="96">
        <f>M19*F19</f>
        <v>1410.5024999999998</v>
      </c>
      <c r="O19" s="96"/>
      <c r="P19" s="96"/>
      <c r="Q19" s="96">
        <f>P19+N19+H19+F19</f>
        <v>7522.6799999999985</v>
      </c>
    </row>
    <row r="20" spans="1:22" ht="24" customHeight="1">
      <c r="A20" s="101">
        <v>7</v>
      </c>
      <c r="B20" s="139" t="s">
        <v>88</v>
      </c>
      <c r="C20" s="91">
        <v>0.375</v>
      </c>
      <c r="D20" s="91">
        <v>11</v>
      </c>
      <c r="E20" s="96">
        <v>6268.9</v>
      </c>
      <c r="F20" s="96">
        <f t="shared" si="0"/>
        <v>2350.8374999999996</v>
      </c>
      <c r="G20" s="106">
        <v>0.3</v>
      </c>
      <c r="H20" s="92">
        <f t="shared" si="1"/>
        <v>705.25124999999991</v>
      </c>
      <c r="I20" s="106"/>
      <c r="J20" s="96"/>
      <c r="K20" s="96"/>
      <c r="L20" s="96"/>
      <c r="M20" s="104">
        <v>0.3</v>
      </c>
      <c r="N20" s="96">
        <f>F20*M20</f>
        <v>705.25124999999991</v>
      </c>
      <c r="O20" s="96"/>
      <c r="P20" s="96"/>
      <c r="Q20" s="96">
        <f t="shared" si="2"/>
        <v>3761.3399999999992</v>
      </c>
    </row>
    <row r="21" spans="1:22" ht="22.5">
      <c r="A21" s="101">
        <v>8</v>
      </c>
      <c r="B21" s="139" t="s">
        <v>89</v>
      </c>
      <c r="C21" s="91">
        <v>0.375</v>
      </c>
      <c r="D21" s="91">
        <v>12</v>
      </c>
      <c r="E21" s="96">
        <v>6746.3</v>
      </c>
      <c r="F21" s="92">
        <f t="shared" si="0"/>
        <v>2529.8625000000002</v>
      </c>
      <c r="G21" s="106">
        <v>0.3</v>
      </c>
      <c r="H21" s="92">
        <f t="shared" si="1"/>
        <v>758.95875000000001</v>
      </c>
      <c r="I21" s="106"/>
      <c r="J21" s="96"/>
      <c r="K21" s="96"/>
      <c r="L21" s="96"/>
      <c r="M21" s="104">
        <v>0.3</v>
      </c>
      <c r="N21" s="96">
        <f>M21*F21</f>
        <v>758.95875000000001</v>
      </c>
      <c r="O21" s="96"/>
      <c r="P21" s="96"/>
      <c r="Q21" s="96">
        <f t="shared" si="2"/>
        <v>4047.78</v>
      </c>
    </row>
    <row r="22" spans="1:22" ht="14.25" customHeight="1">
      <c r="A22" s="132"/>
      <c r="B22" s="120" t="s">
        <v>61</v>
      </c>
      <c r="C22" s="121">
        <f>SUM(C15:C21)</f>
        <v>6.75</v>
      </c>
      <c r="D22" s="121"/>
      <c r="E22" s="122">
        <f>SUM(E15:E21)</f>
        <v>43882.3</v>
      </c>
      <c r="F22" s="122">
        <f>SUM(F15:F21)</f>
        <v>42136.05</v>
      </c>
      <c r="G22" s="123"/>
      <c r="H22" s="122">
        <f>SUM(H15:H21)</f>
        <v>9891.4199999999983</v>
      </c>
      <c r="I22" s="123"/>
      <c r="J22" s="122"/>
      <c r="K22" s="122"/>
      <c r="L22" s="122"/>
      <c r="M22" s="122"/>
      <c r="N22" s="122">
        <f>SUM(N15:N21)</f>
        <v>12640.814999999999</v>
      </c>
      <c r="O22" s="122"/>
      <c r="P22" s="122"/>
      <c r="Q22" s="122">
        <f>SUM(Q15:Q21)</f>
        <v>64668.284999999989</v>
      </c>
    </row>
    <row r="23" spans="1:22" ht="13.5" customHeight="1">
      <c r="A23" s="107">
        <v>9</v>
      </c>
      <c r="B23" s="105" t="s">
        <v>73</v>
      </c>
      <c r="C23" s="91">
        <v>0.25</v>
      </c>
      <c r="D23" s="91">
        <v>7</v>
      </c>
      <c r="E23" s="96">
        <v>4455</v>
      </c>
      <c r="F23" s="96">
        <f>E23*C23</f>
        <v>1113.75</v>
      </c>
      <c r="G23" s="106">
        <v>0.2</v>
      </c>
      <c r="H23" s="96">
        <f>F23*G23</f>
        <v>222.75</v>
      </c>
      <c r="I23" s="96"/>
      <c r="J23" s="96"/>
      <c r="K23" s="96"/>
      <c r="L23" s="96"/>
      <c r="M23" s="96"/>
      <c r="N23" s="96"/>
      <c r="O23" s="96"/>
      <c r="P23" s="96">
        <v>288.5</v>
      </c>
      <c r="Q23" s="96">
        <f>P23+N23+L23+H23+F23+J23+O23</f>
        <v>1625</v>
      </c>
      <c r="R23" s="112">
        <v>1500</v>
      </c>
      <c r="S23" s="112">
        <f>R23-Q23</f>
        <v>-125</v>
      </c>
      <c r="T23" s="112"/>
      <c r="U23" s="112"/>
      <c r="V23" s="112">
        <f>R23+T23</f>
        <v>1500</v>
      </c>
    </row>
    <row r="24" spans="1:22" ht="12.75" customHeight="1">
      <c r="A24" s="101">
        <v>10</v>
      </c>
      <c r="B24" s="105" t="s">
        <v>49</v>
      </c>
      <c r="C24" s="91">
        <v>1</v>
      </c>
      <c r="D24" s="91">
        <v>7</v>
      </c>
      <c r="E24" s="96">
        <v>4455</v>
      </c>
      <c r="F24" s="96">
        <f t="shared" ref="F24:F27" si="3">E24*C24</f>
        <v>4455</v>
      </c>
      <c r="G24" s="106">
        <v>0.2</v>
      </c>
      <c r="H24" s="96">
        <f>F24*G24</f>
        <v>891</v>
      </c>
      <c r="I24" s="106">
        <v>0.1</v>
      </c>
      <c r="J24" s="96">
        <f t="shared" ref="J24:J31" si="4">F24*I24</f>
        <v>445.5</v>
      </c>
      <c r="K24" s="97">
        <v>0.1</v>
      </c>
      <c r="L24" s="96">
        <f>F24*10%</f>
        <v>445.5</v>
      </c>
      <c r="M24" s="96"/>
      <c r="N24" s="96"/>
      <c r="O24" s="96"/>
      <c r="P24" s="96">
        <v>708.5</v>
      </c>
      <c r="Q24" s="96">
        <f t="shared" ref="Q24:Q27" si="5">P24+N24+L24+H24+F24+J24+O24</f>
        <v>6945.5</v>
      </c>
      <c r="R24" s="112">
        <v>6000</v>
      </c>
      <c r="S24" s="112">
        <f t="shared" ref="S24:S39" si="6">R24-Q24</f>
        <v>-945.5</v>
      </c>
      <c r="T24" s="112">
        <f t="shared" ref="T24:T39" si="7">J24+O24</f>
        <v>445.5</v>
      </c>
      <c r="U24" s="112" t="s">
        <v>78</v>
      </c>
      <c r="V24" s="112">
        <f t="shared" ref="V24:V39" si="8">R24+T24</f>
        <v>6445.5</v>
      </c>
    </row>
    <row r="25" spans="1:22">
      <c r="A25" s="101">
        <v>11</v>
      </c>
      <c r="B25" s="105" t="s">
        <v>24</v>
      </c>
      <c r="C25" s="91">
        <v>1</v>
      </c>
      <c r="D25" s="91">
        <v>7</v>
      </c>
      <c r="E25" s="96">
        <v>4455</v>
      </c>
      <c r="F25" s="96">
        <f t="shared" si="3"/>
        <v>4455</v>
      </c>
      <c r="G25" s="106"/>
      <c r="H25" s="96"/>
      <c r="I25" s="106"/>
      <c r="J25" s="96"/>
      <c r="K25" s="96"/>
      <c r="L25" s="96"/>
      <c r="M25" s="96"/>
      <c r="N25" s="96"/>
      <c r="O25" s="96"/>
      <c r="P25" s="96">
        <v>2045</v>
      </c>
      <c r="Q25" s="96">
        <f t="shared" si="5"/>
        <v>6500</v>
      </c>
      <c r="R25" s="112">
        <v>3000</v>
      </c>
      <c r="S25" s="112">
        <f t="shared" si="6"/>
        <v>-3500</v>
      </c>
      <c r="T25" s="112"/>
      <c r="U25" s="112"/>
      <c r="V25" s="112">
        <f t="shared" si="8"/>
        <v>3000</v>
      </c>
    </row>
    <row r="26" spans="1:22">
      <c r="A26" s="101">
        <v>12</v>
      </c>
      <c r="B26" s="108" t="s">
        <v>66</v>
      </c>
      <c r="C26" s="91">
        <v>0.5</v>
      </c>
      <c r="D26" s="91">
        <v>3</v>
      </c>
      <c r="E26" s="96">
        <v>3414</v>
      </c>
      <c r="F26" s="96">
        <f t="shared" si="3"/>
        <v>1707</v>
      </c>
      <c r="G26" s="106"/>
      <c r="H26" s="96"/>
      <c r="I26" s="106">
        <v>0.1</v>
      </c>
      <c r="J26" s="96">
        <f t="shared" si="4"/>
        <v>170.70000000000002</v>
      </c>
      <c r="K26" s="96"/>
      <c r="L26" s="96"/>
      <c r="M26" s="96"/>
      <c r="N26" s="96"/>
      <c r="O26" s="96"/>
      <c r="P26" s="96">
        <v>1543</v>
      </c>
      <c r="Q26" s="96">
        <f t="shared" si="5"/>
        <v>3420.7</v>
      </c>
      <c r="R26" s="112">
        <v>3000</v>
      </c>
      <c r="S26" s="112">
        <f t="shared" si="6"/>
        <v>-420.69999999999982</v>
      </c>
      <c r="T26" s="112">
        <f t="shared" si="7"/>
        <v>170.70000000000002</v>
      </c>
      <c r="U26" s="112" t="s">
        <v>78</v>
      </c>
      <c r="V26" s="112">
        <f t="shared" si="8"/>
        <v>3170.7</v>
      </c>
    </row>
    <row r="27" spans="1:22" ht="12" customHeight="1">
      <c r="A27" s="101">
        <v>13</v>
      </c>
      <c r="B27" s="108" t="s">
        <v>66</v>
      </c>
      <c r="C27" s="91">
        <v>1</v>
      </c>
      <c r="D27" s="91">
        <v>4</v>
      </c>
      <c r="E27" s="96">
        <v>3674</v>
      </c>
      <c r="F27" s="96">
        <f t="shared" si="3"/>
        <v>3674</v>
      </c>
      <c r="G27" s="106"/>
      <c r="H27" s="96"/>
      <c r="I27" s="106">
        <v>0.1</v>
      </c>
      <c r="J27" s="96">
        <f t="shared" si="4"/>
        <v>367.40000000000003</v>
      </c>
      <c r="K27" s="96"/>
      <c r="L27" s="96"/>
      <c r="M27" s="96"/>
      <c r="N27" s="96"/>
      <c r="O27" s="96"/>
      <c r="P27" s="96">
        <v>2826</v>
      </c>
      <c r="Q27" s="96">
        <f t="shared" si="5"/>
        <v>6867.4</v>
      </c>
      <c r="R27" s="112">
        <v>6000</v>
      </c>
      <c r="S27" s="112">
        <f t="shared" si="6"/>
        <v>-867.39999999999964</v>
      </c>
      <c r="T27" s="112">
        <f t="shared" si="7"/>
        <v>367.40000000000003</v>
      </c>
      <c r="U27" s="112" t="s">
        <v>78</v>
      </c>
      <c r="V27" s="112">
        <f t="shared" si="8"/>
        <v>6367.4</v>
      </c>
    </row>
    <row r="28" spans="1:22" ht="16.5" customHeight="1">
      <c r="A28" s="132"/>
      <c r="B28" s="120" t="s">
        <v>62</v>
      </c>
      <c r="C28" s="121">
        <f>SUM(C23:C27)</f>
        <v>3.75</v>
      </c>
      <c r="D28" s="121"/>
      <c r="E28" s="122">
        <f>SUM(E23:E27)</f>
        <v>20453</v>
      </c>
      <c r="F28" s="122">
        <f>SUM(F23:F27)</f>
        <v>15404.75</v>
      </c>
      <c r="G28" s="123"/>
      <c r="H28" s="122">
        <f>SUM(H23:H27)</f>
        <v>1113.75</v>
      </c>
      <c r="I28" s="123"/>
      <c r="J28" s="122">
        <f>SUM(J23:J27)</f>
        <v>983.60000000000014</v>
      </c>
      <c r="K28" s="122"/>
      <c r="L28" s="122">
        <f>SUM(L23:L27)</f>
        <v>445.5</v>
      </c>
      <c r="M28" s="122"/>
      <c r="N28" s="122"/>
      <c r="O28" s="122"/>
      <c r="P28" s="122">
        <f>SUM(P23:P27)</f>
        <v>7411</v>
      </c>
      <c r="Q28" s="122">
        <f>SUM(Q23:Q27)</f>
        <v>25358.6</v>
      </c>
      <c r="R28" s="112"/>
      <c r="S28" s="112"/>
      <c r="T28" s="112"/>
      <c r="U28" s="112"/>
      <c r="V28" s="112">
        <f t="shared" si="8"/>
        <v>0</v>
      </c>
    </row>
    <row r="29" spans="1:22" ht="15.75" customHeight="1">
      <c r="A29" s="101">
        <v>14</v>
      </c>
      <c r="B29" s="105" t="s">
        <v>69</v>
      </c>
      <c r="C29" s="91">
        <v>1.1499999999999999</v>
      </c>
      <c r="D29" s="91">
        <v>5</v>
      </c>
      <c r="E29" s="96">
        <v>3934</v>
      </c>
      <c r="F29" s="96">
        <f t="shared" ref="F29:F39" si="9">E29*C29</f>
        <v>4524.0999999999995</v>
      </c>
      <c r="G29" s="106"/>
      <c r="H29" s="96"/>
      <c r="I29" s="106">
        <v>0.1</v>
      </c>
      <c r="J29" s="96">
        <f t="shared" si="4"/>
        <v>452.40999999999997</v>
      </c>
      <c r="K29" s="96"/>
      <c r="L29" s="96"/>
      <c r="M29" s="96"/>
      <c r="N29" s="96"/>
      <c r="O29" s="96"/>
      <c r="P29" s="96">
        <v>2950.9</v>
      </c>
      <c r="Q29" s="96">
        <f>P29+N29+L29+H29+F29+J29+O29</f>
        <v>7927.41</v>
      </c>
      <c r="R29" s="112">
        <v>6900</v>
      </c>
      <c r="S29" s="112">
        <f t="shared" si="6"/>
        <v>-1027.4099999999999</v>
      </c>
      <c r="T29" s="112">
        <f t="shared" si="7"/>
        <v>452.40999999999997</v>
      </c>
      <c r="U29" s="112" t="s">
        <v>78</v>
      </c>
      <c r="V29" s="112">
        <f t="shared" si="8"/>
        <v>7352.41</v>
      </c>
    </row>
    <row r="30" spans="1:22" ht="16.5" customHeight="1">
      <c r="A30" s="101">
        <v>15</v>
      </c>
      <c r="B30" s="105" t="s">
        <v>69</v>
      </c>
      <c r="C30" s="91">
        <v>1.1499999999999999</v>
      </c>
      <c r="D30" s="91">
        <v>5</v>
      </c>
      <c r="E30" s="96">
        <v>3934</v>
      </c>
      <c r="F30" s="96">
        <f t="shared" si="9"/>
        <v>4524.0999999999995</v>
      </c>
      <c r="G30" s="106"/>
      <c r="H30" s="96"/>
      <c r="I30" s="106">
        <v>0.1</v>
      </c>
      <c r="J30" s="96">
        <f t="shared" si="4"/>
        <v>452.40999999999997</v>
      </c>
      <c r="K30" s="96"/>
      <c r="L30" s="96"/>
      <c r="M30" s="96"/>
      <c r="N30" s="96"/>
      <c r="O30" s="96"/>
      <c r="P30" s="96">
        <v>2950.9</v>
      </c>
      <c r="Q30" s="96">
        <f t="shared" ref="Q30:Q39" si="10">P30+N30+L30+H30+F30+J30+O30</f>
        <v>7927.41</v>
      </c>
      <c r="R30" s="112">
        <v>6900</v>
      </c>
      <c r="S30" s="112">
        <f t="shared" si="6"/>
        <v>-1027.4099999999999</v>
      </c>
      <c r="T30" s="112">
        <f t="shared" si="7"/>
        <v>452.40999999999997</v>
      </c>
      <c r="U30" s="112" t="s">
        <v>78</v>
      </c>
      <c r="V30" s="112">
        <f t="shared" si="8"/>
        <v>7352.41</v>
      </c>
    </row>
    <row r="31" spans="1:22" ht="16.5" customHeight="1">
      <c r="A31" s="101">
        <v>16</v>
      </c>
      <c r="B31" s="105" t="s">
        <v>69</v>
      </c>
      <c r="C31" s="91">
        <v>1.1499999999999999</v>
      </c>
      <c r="D31" s="91">
        <v>5</v>
      </c>
      <c r="E31" s="96">
        <v>3934</v>
      </c>
      <c r="F31" s="96">
        <f t="shared" si="9"/>
        <v>4524.0999999999995</v>
      </c>
      <c r="G31" s="106"/>
      <c r="H31" s="96"/>
      <c r="I31" s="106">
        <v>0.1</v>
      </c>
      <c r="J31" s="96">
        <f t="shared" si="4"/>
        <v>452.40999999999997</v>
      </c>
      <c r="K31" s="96"/>
      <c r="L31" s="96"/>
      <c r="M31" s="96"/>
      <c r="N31" s="96"/>
      <c r="O31" s="96"/>
      <c r="P31" s="96">
        <v>2950.9</v>
      </c>
      <c r="Q31" s="96">
        <f t="shared" si="10"/>
        <v>7927.41</v>
      </c>
      <c r="R31" s="112">
        <v>6900</v>
      </c>
      <c r="S31" s="112">
        <f t="shared" si="6"/>
        <v>-1027.4099999999999</v>
      </c>
      <c r="T31" s="112">
        <f t="shared" si="7"/>
        <v>452.40999999999997</v>
      </c>
      <c r="U31" s="112" t="s">
        <v>78</v>
      </c>
      <c r="V31" s="112">
        <f t="shared" si="8"/>
        <v>7352.41</v>
      </c>
    </row>
    <row r="32" spans="1:22" ht="12.75" customHeight="1">
      <c r="A32" s="101">
        <v>17</v>
      </c>
      <c r="B32" s="102" t="s">
        <v>57</v>
      </c>
      <c r="C32" s="103">
        <v>0.5</v>
      </c>
      <c r="D32" s="103">
        <v>1</v>
      </c>
      <c r="E32" s="92">
        <v>2893</v>
      </c>
      <c r="F32" s="96">
        <f t="shared" si="9"/>
        <v>1446.5</v>
      </c>
      <c r="G32" s="104"/>
      <c r="H32" s="92"/>
      <c r="I32" s="104"/>
      <c r="J32" s="92"/>
      <c r="K32" s="92"/>
      <c r="L32" s="92"/>
      <c r="M32" s="92"/>
      <c r="N32" s="92"/>
      <c r="O32" s="92"/>
      <c r="P32" s="92">
        <v>1803.5</v>
      </c>
      <c r="Q32" s="96">
        <f t="shared" si="10"/>
        <v>3250</v>
      </c>
      <c r="R32" s="112">
        <v>3000</v>
      </c>
      <c r="S32" s="112">
        <f t="shared" si="6"/>
        <v>-250</v>
      </c>
      <c r="T32" s="112"/>
      <c r="U32" s="112"/>
      <c r="V32" s="112">
        <f t="shared" si="8"/>
        <v>3000</v>
      </c>
    </row>
    <row r="33" spans="1:22" ht="15" customHeight="1">
      <c r="A33" s="101">
        <v>18</v>
      </c>
      <c r="B33" s="102" t="s">
        <v>70</v>
      </c>
      <c r="C33" s="103">
        <v>0.75</v>
      </c>
      <c r="D33" s="103">
        <v>2</v>
      </c>
      <c r="E33" s="92">
        <v>3153</v>
      </c>
      <c r="F33" s="96">
        <f t="shared" si="9"/>
        <v>2364.75</v>
      </c>
      <c r="G33" s="104"/>
      <c r="H33" s="92"/>
      <c r="I33" s="104">
        <v>0.1</v>
      </c>
      <c r="J33" s="92">
        <f>F33*I33</f>
        <v>236.47500000000002</v>
      </c>
      <c r="K33" s="92"/>
      <c r="L33" s="92"/>
      <c r="M33" s="92"/>
      <c r="N33" s="92"/>
      <c r="O33" s="92"/>
      <c r="P33" s="92">
        <v>2510.25</v>
      </c>
      <c r="Q33" s="96">
        <f t="shared" si="10"/>
        <v>5111.4750000000004</v>
      </c>
      <c r="R33" s="112">
        <v>4500</v>
      </c>
      <c r="S33" s="112">
        <f t="shared" si="6"/>
        <v>-611.47500000000036</v>
      </c>
      <c r="T33" s="112">
        <f t="shared" si="7"/>
        <v>236.47500000000002</v>
      </c>
      <c r="U33" s="112" t="s">
        <v>78</v>
      </c>
      <c r="V33" s="112">
        <f t="shared" si="8"/>
        <v>4736.4750000000004</v>
      </c>
    </row>
    <row r="34" spans="1:22" ht="12.75" customHeight="1">
      <c r="A34" s="101">
        <v>19</v>
      </c>
      <c r="B34" s="102" t="s">
        <v>71</v>
      </c>
      <c r="C34" s="103">
        <v>0.5</v>
      </c>
      <c r="D34" s="103">
        <v>1</v>
      </c>
      <c r="E34" s="92">
        <v>2893</v>
      </c>
      <c r="F34" s="96">
        <f t="shared" si="9"/>
        <v>1446.5</v>
      </c>
      <c r="G34" s="104"/>
      <c r="H34" s="92"/>
      <c r="I34" s="104"/>
      <c r="J34" s="92"/>
      <c r="K34" s="92"/>
      <c r="L34" s="92"/>
      <c r="M34" s="92"/>
      <c r="N34" s="92"/>
      <c r="O34" s="92"/>
      <c r="P34" s="92">
        <v>1803.5</v>
      </c>
      <c r="Q34" s="96">
        <f t="shared" si="10"/>
        <v>3250</v>
      </c>
      <c r="R34" s="112">
        <v>3000</v>
      </c>
      <c r="S34" s="112">
        <f t="shared" si="6"/>
        <v>-250</v>
      </c>
      <c r="T34" s="112"/>
      <c r="U34" s="112"/>
      <c r="V34" s="112">
        <f t="shared" si="8"/>
        <v>3000</v>
      </c>
    </row>
    <row r="35" spans="1:22" ht="12.75" customHeight="1">
      <c r="A35" s="101">
        <v>20</v>
      </c>
      <c r="B35" s="102" t="s">
        <v>29</v>
      </c>
      <c r="C35" s="103">
        <v>1</v>
      </c>
      <c r="D35" s="103">
        <v>1</v>
      </c>
      <c r="E35" s="92">
        <v>2893</v>
      </c>
      <c r="F35" s="96">
        <f t="shared" si="9"/>
        <v>2893</v>
      </c>
      <c r="G35" s="104"/>
      <c r="H35" s="92"/>
      <c r="I35" s="104"/>
      <c r="J35" s="92"/>
      <c r="K35" s="92"/>
      <c r="L35" s="92"/>
      <c r="M35" s="92"/>
      <c r="N35" s="92"/>
      <c r="O35" s="116">
        <v>1157</v>
      </c>
      <c r="P35" s="92">
        <v>3607</v>
      </c>
      <c r="Q35" s="96">
        <f t="shared" si="10"/>
        <v>7657</v>
      </c>
      <c r="R35" s="112">
        <v>6000</v>
      </c>
      <c r="S35" s="112">
        <f t="shared" si="6"/>
        <v>-1657</v>
      </c>
      <c r="T35" s="112">
        <f t="shared" si="7"/>
        <v>1157</v>
      </c>
      <c r="U35" s="112" t="s">
        <v>79</v>
      </c>
      <c r="V35" s="112">
        <f t="shared" si="8"/>
        <v>7157</v>
      </c>
    </row>
    <row r="36" spans="1:22">
      <c r="A36" s="101">
        <v>21</v>
      </c>
      <c r="B36" s="102" t="s">
        <v>29</v>
      </c>
      <c r="C36" s="103">
        <v>1</v>
      </c>
      <c r="D36" s="103">
        <v>1</v>
      </c>
      <c r="E36" s="92">
        <v>2893</v>
      </c>
      <c r="F36" s="96">
        <f t="shared" si="9"/>
        <v>2893</v>
      </c>
      <c r="G36" s="104"/>
      <c r="H36" s="92"/>
      <c r="I36" s="104"/>
      <c r="J36" s="92"/>
      <c r="K36" s="92"/>
      <c r="L36" s="92"/>
      <c r="M36" s="92"/>
      <c r="N36" s="92"/>
      <c r="O36" s="116">
        <v>1157</v>
      </c>
      <c r="P36" s="92">
        <v>3607</v>
      </c>
      <c r="Q36" s="96">
        <f t="shared" si="10"/>
        <v>7657</v>
      </c>
      <c r="R36" s="112">
        <v>6000</v>
      </c>
      <c r="S36" s="112">
        <f t="shared" si="6"/>
        <v>-1657</v>
      </c>
      <c r="T36" s="112">
        <f t="shared" si="7"/>
        <v>1157</v>
      </c>
      <c r="U36" s="112" t="s">
        <v>79</v>
      </c>
      <c r="V36" s="112">
        <f t="shared" si="8"/>
        <v>7157</v>
      </c>
    </row>
    <row r="37" spans="1:22">
      <c r="A37" s="101">
        <v>22</v>
      </c>
      <c r="B37" s="102" t="s">
        <v>30</v>
      </c>
      <c r="C37" s="103">
        <v>1</v>
      </c>
      <c r="D37" s="103">
        <v>1</v>
      </c>
      <c r="E37" s="92">
        <v>2893</v>
      </c>
      <c r="F37" s="96">
        <f t="shared" si="9"/>
        <v>2893</v>
      </c>
      <c r="G37" s="104"/>
      <c r="H37" s="92"/>
      <c r="I37" s="104"/>
      <c r="J37" s="92"/>
      <c r="K37" s="92"/>
      <c r="L37" s="92"/>
      <c r="M37" s="92"/>
      <c r="N37" s="92"/>
      <c r="O37" s="92"/>
      <c r="P37" s="92">
        <v>3607</v>
      </c>
      <c r="Q37" s="96">
        <f t="shared" si="10"/>
        <v>6500</v>
      </c>
      <c r="R37" s="112">
        <v>6000</v>
      </c>
      <c r="S37" s="112">
        <f t="shared" si="6"/>
        <v>-500</v>
      </c>
      <c r="T37" s="112"/>
      <c r="U37" s="112"/>
      <c r="V37" s="112">
        <f t="shared" si="8"/>
        <v>6000</v>
      </c>
    </row>
    <row r="38" spans="1:22" ht="12" customHeight="1">
      <c r="A38" s="101">
        <v>23</v>
      </c>
      <c r="B38" s="102" t="s">
        <v>72</v>
      </c>
      <c r="C38" s="103">
        <v>0.5</v>
      </c>
      <c r="D38" s="103">
        <v>1</v>
      </c>
      <c r="E38" s="92">
        <v>2893</v>
      </c>
      <c r="F38" s="96">
        <f t="shared" si="9"/>
        <v>1446.5</v>
      </c>
      <c r="G38" s="104"/>
      <c r="H38" s="92"/>
      <c r="I38" s="104"/>
      <c r="J38" s="92"/>
      <c r="K38" s="92"/>
      <c r="L38" s="92"/>
      <c r="M38" s="92"/>
      <c r="N38" s="92"/>
      <c r="O38" s="92"/>
      <c r="P38" s="92">
        <v>1803.5</v>
      </c>
      <c r="Q38" s="96">
        <f t="shared" si="10"/>
        <v>3250</v>
      </c>
      <c r="R38" s="112">
        <v>3000</v>
      </c>
      <c r="S38" s="112">
        <f t="shared" si="6"/>
        <v>-250</v>
      </c>
      <c r="T38" s="112"/>
      <c r="U38" s="112"/>
      <c r="V38" s="112">
        <f t="shared" si="8"/>
        <v>3000</v>
      </c>
    </row>
    <row r="39" spans="1:22">
      <c r="A39" s="101">
        <v>24</v>
      </c>
      <c r="B39" s="109" t="s">
        <v>32</v>
      </c>
      <c r="C39" s="103">
        <v>0.5</v>
      </c>
      <c r="D39" s="103">
        <v>1</v>
      </c>
      <c r="E39" s="92">
        <v>2893</v>
      </c>
      <c r="F39" s="96">
        <f t="shared" si="9"/>
        <v>1446.5</v>
      </c>
      <c r="G39" s="104"/>
      <c r="H39" s="92"/>
      <c r="I39" s="104">
        <v>0.1</v>
      </c>
      <c r="J39" s="92">
        <f>F39*I39</f>
        <v>144.65</v>
      </c>
      <c r="K39" s="92"/>
      <c r="L39" s="92"/>
      <c r="M39" s="92"/>
      <c r="N39" s="92"/>
      <c r="O39" s="92"/>
      <c r="P39" s="92">
        <v>1803.5</v>
      </c>
      <c r="Q39" s="96">
        <f t="shared" si="10"/>
        <v>3394.65</v>
      </c>
      <c r="R39" s="112">
        <v>6000</v>
      </c>
      <c r="S39" s="112">
        <f t="shared" si="6"/>
        <v>2605.35</v>
      </c>
      <c r="T39" s="112">
        <f t="shared" si="7"/>
        <v>144.65</v>
      </c>
      <c r="U39" s="112" t="s">
        <v>78</v>
      </c>
      <c r="V39" s="112">
        <f t="shared" si="8"/>
        <v>6144.65</v>
      </c>
    </row>
    <row r="40" spans="1:22" ht="12" customHeight="1">
      <c r="A40" s="133"/>
      <c r="B40" s="124" t="s">
        <v>63</v>
      </c>
      <c r="C40" s="125">
        <f>SUM(C29:C39)</f>
        <v>9.1999999999999993</v>
      </c>
      <c r="D40" s="125"/>
      <c r="E40" s="126">
        <f>SUM(E29:E39)</f>
        <v>35206</v>
      </c>
      <c r="F40" s="126">
        <f>SUM(F29:F39)</f>
        <v>30402.05</v>
      </c>
      <c r="G40" s="127"/>
      <c r="H40" s="126"/>
      <c r="I40" s="127"/>
      <c r="J40" s="126">
        <f>SUM(J29:J39)</f>
        <v>1738.355</v>
      </c>
      <c r="K40" s="126"/>
      <c r="L40" s="126"/>
      <c r="M40" s="126"/>
      <c r="N40" s="126"/>
      <c r="O40" s="126">
        <f>SUM(O29:O39)</f>
        <v>2314</v>
      </c>
      <c r="P40" s="126">
        <f>SUM(P29:P39)</f>
        <v>29397.95</v>
      </c>
      <c r="Q40" s="126">
        <f>SUM(Q29:Q39)</f>
        <v>63852.355000000003</v>
      </c>
    </row>
    <row r="41" spans="1:22" s="115" customFormat="1" ht="15" customHeight="1">
      <c r="A41" s="133"/>
      <c r="B41" s="128" t="s">
        <v>33</v>
      </c>
      <c r="C41" s="129">
        <f>C40+C28+C22+C14</f>
        <v>20.7</v>
      </c>
      <c r="D41" s="126"/>
      <c r="E41" s="126">
        <f>E40+E28+E22+E14</f>
        <v>108419.40000000001</v>
      </c>
      <c r="F41" s="126">
        <f>F40+F28+F22+F14</f>
        <v>96820.950000000012</v>
      </c>
      <c r="G41" s="126"/>
      <c r="H41" s="126">
        <f>H40+H28+H22+H14</f>
        <v>13668.599999999999</v>
      </c>
      <c r="I41" s="126"/>
      <c r="J41" s="126">
        <f>J40+J28+J22+J14</f>
        <v>2721.9549999999999</v>
      </c>
      <c r="K41" s="126"/>
      <c r="L41" s="126">
        <f>L40+L28+L22+L14</f>
        <v>445.5</v>
      </c>
      <c r="M41" s="126"/>
      <c r="N41" s="126">
        <f>N40+N28+N22+N14</f>
        <v>15304.244999999999</v>
      </c>
      <c r="O41" s="126">
        <f>SUM(O35:O39)</f>
        <v>2314</v>
      </c>
      <c r="P41" s="130">
        <f>P40+P28</f>
        <v>36808.949999999997</v>
      </c>
      <c r="Q41" s="131">
        <f>Q40+Q28+Q22+Q14</f>
        <v>168084.19999999998</v>
      </c>
      <c r="R41" s="114" t="s">
        <v>77</v>
      </c>
      <c r="S41" s="114"/>
      <c r="T41" s="115">
        <f>Q41*22%</f>
        <v>36978.523999999998</v>
      </c>
    </row>
    <row r="42" spans="1:22">
      <c r="A42" s="2"/>
      <c r="B42" s="155"/>
      <c r="C42" s="155"/>
      <c r="D42" s="155"/>
      <c r="E42" s="155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</row>
    <row r="43" spans="1:22">
      <c r="A43" s="2"/>
      <c r="B43" s="155"/>
      <c r="C43" s="155"/>
      <c r="D43" s="155"/>
      <c r="E43" s="155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</row>
    <row r="44" spans="1:22">
      <c r="A44" s="93"/>
      <c r="B44" s="94"/>
      <c r="C44" s="94"/>
      <c r="D44" s="94"/>
      <c r="E44" s="94"/>
      <c r="F44" s="95"/>
      <c r="G44" s="94"/>
      <c r="H44" s="94"/>
      <c r="I44" s="94"/>
      <c r="J44" s="83"/>
      <c r="K44" s="83"/>
      <c r="L44" s="83"/>
      <c r="M44" s="83"/>
      <c r="N44" s="83"/>
      <c r="O44" s="83"/>
      <c r="P44" s="83"/>
      <c r="Q44" s="113"/>
    </row>
  </sheetData>
  <mergeCells count="7">
    <mergeCell ref="E9:L9"/>
    <mergeCell ref="G11:H11"/>
    <mergeCell ref="I11:J11"/>
    <mergeCell ref="K11:L11"/>
    <mergeCell ref="B42:E43"/>
    <mergeCell ref="F42:Q42"/>
    <mergeCell ref="F43:Q43"/>
  </mergeCells>
  <pageMargins left="0.33" right="0.28000000000000003" top="0.13" bottom="0.13" header="0.5" footer="0.5"/>
  <pageSetup paperSize="9" scale="88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4"/>
  <sheetViews>
    <sheetView view="pageBreakPreview" zoomScale="145" zoomScaleNormal="100" zoomScaleSheetLayoutView="145" workbookViewId="0">
      <selection activeCell="A4" sqref="A4"/>
    </sheetView>
  </sheetViews>
  <sheetFormatPr defaultRowHeight="15"/>
  <cols>
    <col min="1" max="1" width="3" customWidth="1"/>
    <col min="2" max="2" width="19.42578125" customWidth="1"/>
    <col min="3" max="3" width="6" customWidth="1"/>
    <col min="4" max="4" width="4.85546875" customWidth="1"/>
    <col min="5" max="5" width="9.28515625" customWidth="1"/>
    <col min="6" max="6" width="8.7109375" customWidth="1"/>
    <col min="7" max="7" width="4.5703125" customWidth="1"/>
    <col min="8" max="8" width="8.7109375" customWidth="1"/>
    <col min="9" max="9" width="4.5703125" customWidth="1"/>
    <col min="10" max="10" width="7.5703125" customWidth="1"/>
    <col min="11" max="11" width="7" customWidth="1"/>
    <col min="12" max="12" width="6.42578125" customWidth="1"/>
    <col min="13" max="13" width="8.140625" customWidth="1"/>
    <col min="14" max="14" width="8.5703125" customWidth="1"/>
    <col min="15" max="15" width="7.28515625" customWidth="1"/>
    <col min="16" max="16" width="8.42578125" customWidth="1"/>
    <col min="17" max="17" width="10.5703125" customWidth="1"/>
  </cols>
  <sheetData>
    <row r="1" spans="1:17">
      <c r="A1" s="110" t="s">
        <v>65</v>
      </c>
      <c r="B1" s="110"/>
      <c r="C1" s="110"/>
      <c r="D1" s="110"/>
      <c r="E1" s="110"/>
      <c r="I1" t="s">
        <v>50</v>
      </c>
    </row>
    <row r="2" spans="1:17">
      <c r="A2" s="111" t="s">
        <v>85</v>
      </c>
      <c r="B2" s="111"/>
      <c r="C2" s="111"/>
      <c r="D2" s="111"/>
      <c r="E2" s="111"/>
      <c r="F2" s="111"/>
      <c r="G2" s="111"/>
      <c r="H2" s="111"/>
      <c r="I2" s="111" t="s">
        <v>51</v>
      </c>
      <c r="J2" s="111"/>
      <c r="K2" s="111"/>
      <c r="L2" s="111"/>
      <c r="M2" s="111"/>
      <c r="N2" s="111"/>
      <c r="O2" s="111"/>
      <c r="P2" s="111"/>
      <c r="Q2" s="134"/>
    </row>
    <row r="3" spans="1:17">
      <c r="A3" s="111" t="s">
        <v>86</v>
      </c>
      <c r="B3" s="111"/>
      <c r="C3" s="111"/>
      <c r="D3" s="111"/>
      <c r="E3" s="111"/>
      <c r="F3" s="111"/>
      <c r="G3" s="111"/>
      <c r="H3" s="111"/>
      <c r="I3" s="111" t="s">
        <v>52</v>
      </c>
      <c r="J3" s="111"/>
      <c r="K3" s="111"/>
      <c r="L3" s="111"/>
      <c r="M3" s="111"/>
      <c r="N3" s="111"/>
      <c r="O3" s="111"/>
      <c r="P3" s="111"/>
      <c r="Q3" s="134"/>
    </row>
    <row r="4" spans="1:17">
      <c r="A4" s="111"/>
      <c r="B4" s="111"/>
      <c r="C4" s="111"/>
      <c r="D4" s="111"/>
      <c r="E4" s="111"/>
      <c r="F4" s="111"/>
      <c r="G4" s="111"/>
      <c r="H4" s="111"/>
      <c r="I4" s="84" t="s">
        <v>0</v>
      </c>
      <c r="J4" s="84"/>
      <c r="K4" s="111"/>
      <c r="L4" s="111"/>
      <c r="M4" s="111"/>
      <c r="N4" s="111"/>
      <c r="O4" s="111"/>
      <c r="P4" s="111"/>
      <c r="Q4" s="134"/>
    </row>
    <row r="5" spans="1:17">
      <c r="A5" s="111"/>
      <c r="B5" s="111"/>
      <c r="C5" s="111"/>
      <c r="D5" s="111"/>
      <c r="E5" s="111"/>
      <c r="F5" s="111"/>
      <c r="G5" s="111"/>
      <c r="H5" s="111"/>
      <c r="I5" s="84" t="s">
        <v>2</v>
      </c>
      <c r="J5" s="84"/>
      <c r="K5" s="84"/>
      <c r="L5" s="84"/>
      <c r="M5" s="84"/>
      <c r="N5" s="84"/>
      <c r="O5" s="111"/>
      <c r="P5" s="111"/>
      <c r="Q5" s="134"/>
    </row>
    <row r="6" spans="1:17">
      <c r="A6" s="111"/>
      <c r="B6" s="111"/>
      <c r="C6" s="111"/>
      <c r="D6" s="111"/>
      <c r="E6" s="111"/>
      <c r="F6" s="111"/>
      <c r="G6" s="111"/>
      <c r="H6" s="111"/>
      <c r="I6" s="84" t="s">
        <v>84</v>
      </c>
      <c r="J6" s="84"/>
      <c r="K6" s="84"/>
      <c r="L6" s="84"/>
      <c r="M6" s="84"/>
      <c r="N6" s="84"/>
      <c r="O6" s="111"/>
      <c r="P6" s="111"/>
      <c r="Q6" s="111"/>
    </row>
    <row r="7" spans="1:17">
      <c r="A7" s="111"/>
      <c r="B7" s="111"/>
      <c r="C7" s="111"/>
      <c r="D7" s="111"/>
      <c r="E7" s="111"/>
      <c r="F7" s="111"/>
      <c r="G7" s="111"/>
      <c r="H7" s="111"/>
      <c r="I7" s="84" t="s">
        <v>80</v>
      </c>
      <c r="J7" s="84"/>
      <c r="K7" s="84"/>
      <c r="L7" s="84"/>
      <c r="M7" s="84"/>
      <c r="N7" s="84"/>
      <c r="O7" s="111"/>
      <c r="P7" s="111"/>
      <c r="Q7" s="111"/>
    </row>
    <row r="8" spans="1:17">
      <c r="A8" s="111"/>
      <c r="B8" s="111"/>
      <c r="C8" s="111"/>
      <c r="D8" s="111"/>
      <c r="E8" s="111"/>
      <c r="F8" s="111"/>
      <c r="G8" s="111"/>
      <c r="H8" s="111"/>
      <c r="I8" s="84"/>
      <c r="J8" s="84"/>
      <c r="K8" s="84"/>
      <c r="L8" s="84" t="s">
        <v>83</v>
      </c>
      <c r="M8" s="84"/>
      <c r="N8" s="84"/>
      <c r="O8" s="111"/>
      <c r="P8" s="111"/>
      <c r="Q8" s="135">
        <f>Q41</f>
        <v>167867.83</v>
      </c>
    </row>
    <row r="9" spans="1:17">
      <c r="A9" s="111"/>
      <c r="B9" s="111"/>
      <c r="C9" s="111"/>
      <c r="D9" s="85"/>
      <c r="E9" s="152" t="s">
        <v>82</v>
      </c>
      <c r="F9" s="152"/>
      <c r="G9" s="152"/>
      <c r="H9" s="152"/>
      <c r="I9" s="152"/>
      <c r="J9" s="152"/>
      <c r="K9" s="152"/>
      <c r="L9" s="152"/>
      <c r="M9" s="84"/>
      <c r="N9" s="84"/>
      <c r="O9" s="111"/>
      <c r="P9" s="111"/>
      <c r="Q9" s="111"/>
    </row>
    <row r="10" spans="1:17">
      <c r="A10" s="87"/>
      <c r="B10" s="86" t="s">
        <v>75</v>
      </c>
      <c r="C10" s="88"/>
      <c r="D10" s="88"/>
      <c r="E10" s="88"/>
      <c r="F10" s="88"/>
      <c r="G10" s="88"/>
      <c r="H10" s="88"/>
      <c r="I10" s="88"/>
      <c r="J10" s="89"/>
      <c r="K10" s="89"/>
      <c r="L10" s="90"/>
      <c r="M10" s="90"/>
      <c r="N10" s="90"/>
      <c r="O10" s="90"/>
      <c r="P10" s="90"/>
      <c r="Q10" s="90"/>
    </row>
    <row r="11" spans="1:17" ht="33.75" customHeight="1">
      <c r="A11" s="98"/>
      <c r="B11" s="119" t="s">
        <v>6</v>
      </c>
      <c r="C11" s="119" t="s">
        <v>7</v>
      </c>
      <c r="D11" s="119" t="s">
        <v>8</v>
      </c>
      <c r="E11" s="119" t="s">
        <v>9</v>
      </c>
      <c r="F11" s="119" t="s">
        <v>10</v>
      </c>
      <c r="G11" s="153" t="s">
        <v>11</v>
      </c>
      <c r="H11" s="154"/>
      <c r="I11" s="153" t="s">
        <v>12</v>
      </c>
      <c r="J11" s="154"/>
      <c r="K11" s="153" t="s">
        <v>59</v>
      </c>
      <c r="L11" s="154"/>
      <c r="M11" s="136" t="s">
        <v>14</v>
      </c>
      <c r="N11" s="137" t="s">
        <v>58</v>
      </c>
      <c r="O11" s="119" t="s">
        <v>15</v>
      </c>
      <c r="P11" s="119" t="s">
        <v>76</v>
      </c>
      <c r="Q11" s="119" t="s">
        <v>16</v>
      </c>
    </row>
    <row r="12" spans="1:17">
      <c r="A12" s="99"/>
      <c r="B12" s="91">
        <v>1</v>
      </c>
      <c r="C12" s="91">
        <v>2</v>
      </c>
      <c r="D12" s="91"/>
      <c r="E12" s="91">
        <v>3</v>
      </c>
      <c r="F12" s="91">
        <v>4</v>
      </c>
      <c r="G12" s="91">
        <v>5</v>
      </c>
      <c r="H12" s="91">
        <v>6</v>
      </c>
      <c r="I12" s="91">
        <v>7</v>
      </c>
      <c r="J12" s="91">
        <v>8</v>
      </c>
      <c r="K12" s="91"/>
      <c r="L12" s="91">
        <v>9</v>
      </c>
      <c r="M12" s="91">
        <v>10</v>
      </c>
      <c r="N12" s="91">
        <v>11</v>
      </c>
      <c r="O12" s="91">
        <v>12</v>
      </c>
      <c r="P12" s="91">
        <v>13</v>
      </c>
      <c r="Q12" s="100">
        <v>14</v>
      </c>
    </row>
    <row r="13" spans="1:17" ht="15" customHeight="1">
      <c r="A13" s="101">
        <v>1</v>
      </c>
      <c r="B13" s="102" t="s">
        <v>17</v>
      </c>
      <c r="C13" s="103">
        <v>1</v>
      </c>
      <c r="D13" s="103">
        <v>16</v>
      </c>
      <c r="E13" s="92">
        <v>8878.1</v>
      </c>
      <c r="F13" s="92">
        <f>E13*C13</f>
        <v>8878.1</v>
      </c>
      <c r="G13" s="104">
        <v>0.3</v>
      </c>
      <c r="H13" s="92">
        <f>F13*G13</f>
        <v>2663.43</v>
      </c>
      <c r="I13" s="104"/>
      <c r="J13" s="92"/>
      <c r="K13" s="92"/>
      <c r="L13" s="92"/>
      <c r="M13" s="104">
        <v>0.3</v>
      </c>
      <c r="N13" s="92">
        <f>F13*30%</f>
        <v>2663.43</v>
      </c>
      <c r="O13" s="92"/>
      <c r="P13" s="92"/>
      <c r="Q13" s="92">
        <f>N13+H13+F13</f>
        <v>14204.96</v>
      </c>
    </row>
    <row r="14" spans="1:17" ht="15.75" customHeight="1">
      <c r="A14" s="132"/>
      <c r="B14" s="120" t="s">
        <v>60</v>
      </c>
      <c r="C14" s="121">
        <v>1</v>
      </c>
      <c r="D14" s="121"/>
      <c r="E14" s="122">
        <f>SUM(E13)</f>
        <v>8878.1</v>
      </c>
      <c r="F14" s="122">
        <f>SUM(F13)</f>
        <v>8878.1</v>
      </c>
      <c r="G14" s="123"/>
      <c r="H14" s="122">
        <f>H13</f>
        <v>2663.43</v>
      </c>
      <c r="I14" s="123"/>
      <c r="J14" s="122"/>
      <c r="K14" s="122"/>
      <c r="L14" s="122"/>
      <c r="M14" s="122"/>
      <c r="N14" s="122">
        <f>N13</f>
        <v>2663.43</v>
      </c>
      <c r="O14" s="122"/>
      <c r="P14" s="122"/>
      <c r="Q14" s="122">
        <f>SUM(Q13)</f>
        <v>14204.96</v>
      </c>
    </row>
    <row r="15" spans="1:17" ht="13.5" customHeight="1">
      <c r="A15" s="101">
        <v>2</v>
      </c>
      <c r="B15" s="102" t="s">
        <v>47</v>
      </c>
      <c r="C15" s="103">
        <v>1.5</v>
      </c>
      <c r="D15" s="103">
        <v>12</v>
      </c>
      <c r="E15" s="92">
        <v>6746.3</v>
      </c>
      <c r="F15" s="92">
        <f>E15*C15</f>
        <v>10119.450000000001</v>
      </c>
      <c r="G15" s="104">
        <v>0.3</v>
      </c>
      <c r="H15" s="92">
        <f>F15*G15</f>
        <v>3035.835</v>
      </c>
      <c r="I15" s="104"/>
      <c r="J15" s="92"/>
      <c r="K15" s="92"/>
      <c r="L15" s="92"/>
      <c r="M15" s="104">
        <v>0.3</v>
      </c>
      <c r="N15" s="92">
        <f>F15*M15</f>
        <v>3035.835</v>
      </c>
      <c r="O15" s="92"/>
      <c r="P15" s="92"/>
      <c r="Q15" s="92">
        <f>N15+H15+F15</f>
        <v>16191.12</v>
      </c>
    </row>
    <row r="16" spans="1:17" ht="14.25" customHeight="1">
      <c r="A16" s="101">
        <v>3</v>
      </c>
      <c r="B16" s="102" t="s">
        <v>47</v>
      </c>
      <c r="C16" s="103">
        <v>1.5</v>
      </c>
      <c r="D16" s="103">
        <v>11</v>
      </c>
      <c r="E16" s="92">
        <v>6268.9</v>
      </c>
      <c r="F16" s="92">
        <f t="shared" ref="F16:F21" si="0">E16*C16</f>
        <v>9403.3499999999985</v>
      </c>
      <c r="G16" s="104">
        <v>0.1</v>
      </c>
      <c r="H16" s="92">
        <f t="shared" ref="H16:H21" si="1">F16*G16</f>
        <v>940.33499999999992</v>
      </c>
      <c r="I16" s="104"/>
      <c r="J16" s="92"/>
      <c r="K16" s="92"/>
      <c r="L16" s="92"/>
      <c r="M16" s="104">
        <v>0.3</v>
      </c>
      <c r="N16" s="92">
        <f>F16*M16</f>
        <v>2821.0049999999997</v>
      </c>
      <c r="O16" s="92"/>
      <c r="P16" s="92"/>
      <c r="Q16" s="92">
        <f t="shared" ref="Q16:Q21" si="2">N16+H16+F16</f>
        <v>13164.689999999999</v>
      </c>
    </row>
    <row r="17" spans="1:22" ht="14.25" customHeight="1">
      <c r="A17" s="101">
        <v>4</v>
      </c>
      <c r="B17" s="102" t="s">
        <v>19</v>
      </c>
      <c r="C17" s="103">
        <v>1.5</v>
      </c>
      <c r="D17" s="91">
        <v>10</v>
      </c>
      <c r="E17" s="96">
        <v>5791.5</v>
      </c>
      <c r="F17" s="96">
        <f t="shared" si="0"/>
        <v>8687.25</v>
      </c>
      <c r="G17" s="106">
        <v>0.2</v>
      </c>
      <c r="H17" s="92">
        <f t="shared" si="1"/>
        <v>1737.45</v>
      </c>
      <c r="I17" s="104"/>
      <c r="J17" s="92"/>
      <c r="K17" s="92"/>
      <c r="L17" s="92"/>
      <c r="M17" s="104">
        <v>0.3</v>
      </c>
      <c r="N17" s="92">
        <f>F17*M17</f>
        <v>2606.1749999999997</v>
      </c>
      <c r="O17" s="92"/>
      <c r="P17" s="92"/>
      <c r="Q17" s="92">
        <f t="shared" si="2"/>
        <v>13030.875</v>
      </c>
    </row>
    <row r="18" spans="1:22" ht="14.25" customHeight="1">
      <c r="A18" s="101">
        <v>5</v>
      </c>
      <c r="B18" s="105" t="s">
        <v>19</v>
      </c>
      <c r="C18" s="91">
        <v>0.75</v>
      </c>
      <c r="D18" s="91">
        <v>11</v>
      </c>
      <c r="E18" s="92">
        <v>6268.9</v>
      </c>
      <c r="F18" s="96">
        <f t="shared" si="0"/>
        <v>4701.6749999999993</v>
      </c>
      <c r="G18" s="106">
        <v>0.3</v>
      </c>
      <c r="H18" s="92">
        <f t="shared" si="1"/>
        <v>1410.5024999999998</v>
      </c>
      <c r="I18" s="106"/>
      <c r="J18" s="96"/>
      <c r="K18" s="96"/>
      <c r="L18" s="96"/>
      <c r="M18" s="104">
        <v>0.3</v>
      </c>
      <c r="N18" s="96">
        <f>F18*M18</f>
        <v>1410.5024999999998</v>
      </c>
      <c r="O18" s="96"/>
      <c r="P18" s="96"/>
      <c r="Q18" s="92">
        <f t="shared" si="2"/>
        <v>7522.6799999999985</v>
      </c>
    </row>
    <row r="19" spans="1:22" ht="15" customHeight="1">
      <c r="A19" s="101">
        <v>6</v>
      </c>
      <c r="B19" s="105" t="s">
        <v>56</v>
      </c>
      <c r="C19" s="91">
        <v>0.75</v>
      </c>
      <c r="D19" s="91">
        <v>11</v>
      </c>
      <c r="E19" s="92">
        <v>6268.9</v>
      </c>
      <c r="F19" s="96">
        <f t="shared" si="0"/>
        <v>4701.6749999999993</v>
      </c>
      <c r="G19" s="106">
        <v>0.3</v>
      </c>
      <c r="H19" s="92">
        <f t="shared" si="1"/>
        <v>1410.5024999999998</v>
      </c>
      <c r="I19" s="106"/>
      <c r="J19" s="96"/>
      <c r="K19" s="96"/>
      <c r="L19" s="96"/>
      <c r="M19" s="104">
        <v>0.3</v>
      </c>
      <c r="N19" s="96">
        <f>M19*F19</f>
        <v>1410.5024999999998</v>
      </c>
      <c r="O19" s="96"/>
      <c r="P19" s="96"/>
      <c r="Q19" s="96">
        <f>P19+N19+H19+F19</f>
        <v>7522.6799999999985</v>
      </c>
    </row>
    <row r="20" spans="1:22" ht="16.5" customHeight="1">
      <c r="A20" s="101">
        <v>7</v>
      </c>
      <c r="B20" s="105" t="s">
        <v>68</v>
      </c>
      <c r="C20" s="91">
        <v>0.375</v>
      </c>
      <c r="D20" s="91">
        <v>11</v>
      </c>
      <c r="E20" s="92">
        <v>6268.9</v>
      </c>
      <c r="F20" s="96">
        <f t="shared" si="0"/>
        <v>2350.8374999999996</v>
      </c>
      <c r="G20" s="106">
        <v>0.3</v>
      </c>
      <c r="H20" s="92">
        <f t="shared" si="1"/>
        <v>705.25124999999991</v>
      </c>
      <c r="I20" s="106"/>
      <c r="J20" s="96"/>
      <c r="K20" s="96"/>
      <c r="L20" s="96"/>
      <c r="M20" s="104">
        <v>0.3</v>
      </c>
      <c r="N20" s="96">
        <f>F20*M20</f>
        <v>705.25124999999991</v>
      </c>
      <c r="O20" s="96"/>
      <c r="P20" s="96"/>
      <c r="Q20" s="96">
        <f t="shared" si="2"/>
        <v>3761.3399999999992</v>
      </c>
    </row>
    <row r="21" spans="1:22">
      <c r="A21" s="101">
        <v>8</v>
      </c>
      <c r="B21" s="105" t="s">
        <v>67</v>
      </c>
      <c r="C21" s="91">
        <v>0.375</v>
      </c>
      <c r="D21" s="91">
        <v>12</v>
      </c>
      <c r="E21" s="92">
        <v>6746.3</v>
      </c>
      <c r="F21" s="92">
        <f t="shared" si="0"/>
        <v>2529.8625000000002</v>
      </c>
      <c r="G21" s="106">
        <v>0.3</v>
      </c>
      <c r="H21" s="92">
        <f t="shared" si="1"/>
        <v>758.95875000000001</v>
      </c>
      <c r="I21" s="106"/>
      <c r="J21" s="96"/>
      <c r="K21" s="96"/>
      <c r="L21" s="96"/>
      <c r="M21" s="104">
        <v>0.3</v>
      </c>
      <c r="N21" s="96">
        <f>M21*F21</f>
        <v>758.95875000000001</v>
      </c>
      <c r="O21" s="96"/>
      <c r="P21" s="96"/>
      <c r="Q21" s="96">
        <f t="shared" si="2"/>
        <v>4047.78</v>
      </c>
    </row>
    <row r="22" spans="1:22" ht="14.25" customHeight="1">
      <c r="A22" s="132"/>
      <c r="B22" s="120" t="s">
        <v>61</v>
      </c>
      <c r="C22" s="121">
        <f>SUM(C15:C21)</f>
        <v>6.75</v>
      </c>
      <c r="D22" s="121"/>
      <c r="E22" s="122">
        <f>SUM(E15:E21)</f>
        <v>44359.700000000004</v>
      </c>
      <c r="F22" s="122">
        <f>SUM(F15:F21)</f>
        <v>42494.1</v>
      </c>
      <c r="G22" s="123"/>
      <c r="H22" s="122">
        <f>SUM(H15:H21)</f>
        <v>9998.8349999999991</v>
      </c>
      <c r="I22" s="123"/>
      <c r="J22" s="122"/>
      <c r="K22" s="122"/>
      <c r="L22" s="122"/>
      <c r="M22" s="122"/>
      <c r="N22" s="122">
        <f>SUM(N15:N21)</f>
        <v>12748.23</v>
      </c>
      <c r="O22" s="122"/>
      <c r="P22" s="122"/>
      <c r="Q22" s="122">
        <f>SUM(Q15:Q21)</f>
        <v>65241.164999999994</v>
      </c>
    </row>
    <row r="23" spans="1:22" ht="13.5" customHeight="1">
      <c r="A23" s="107">
        <v>9</v>
      </c>
      <c r="B23" s="105" t="s">
        <v>73</v>
      </c>
      <c r="C23" s="91">
        <v>0.25</v>
      </c>
      <c r="D23" s="91">
        <v>7</v>
      </c>
      <c r="E23" s="96">
        <v>4456</v>
      </c>
      <c r="F23" s="96">
        <f>E23*C23</f>
        <v>1114</v>
      </c>
      <c r="G23" s="106">
        <v>0.2</v>
      </c>
      <c r="H23" s="96">
        <f>F23*G23</f>
        <v>222.8</v>
      </c>
      <c r="I23" s="96"/>
      <c r="J23" s="96"/>
      <c r="K23" s="96"/>
      <c r="L23" s="96"/>
      <c r="M23" s="96"/>
      <c r="N23" s="96"/>
      <c r="O23" s="96"/>
      <c r="P23" s="96">
        <v>288.2</v>
      </c>
      <c r="Q23" s="96">
        <f>P23+N23+L23+H23+F23+J23+O23</f>
        <v>1625</v>
      </c>
      <c r="R23" s="112">
        <v>1625</v>
      </c>
      <c r="S23" s="112">
        <f>R23-Q23</f>
        <v>0</v>
      </c>
      <c r="T23" s="112"/>
      <c r="U23" s="112"/>
      <c r="V23" s="112">
        <f>R23+T23</f>
        <v>1625</v>
      </c>
    </row>
    <row r="24" spans="1:22" ht="12.75" customHeight="1">
      <c r="A24" s="101">
        <v>10</v>
      </c>
      <c r="B24" s="105" t="s">
        <v>49</v>
      </c>
      <c r="C24" s="91">
        <v>1</v>
      </c>
      <c r="D24" s="91">
        <v>7</v>
      </c>
      <c r="E24" s="96">
        <v>4456</v>
      </c>
      <c r="F24" s="96">
        <f t="shared" ref="F24:F27" si="3">E24*C24</f>
        <v>4456</v>
      </c>
      <c r="G24" s="106">
        <v>0.2</v>
      </c>
      <c r="H24" s="96">
        <f>F24*G24</f>
        <v>891.2</v>
      </c>
      <c r="I24" s="106">
        <v>0.1</v>
      </c>
      <c r="J24" s="96">
        <f t="shared" ref="J24:J31" si="4">F24*I24</f>
        <v>445.6</v>
      </c>
      <c r="K24" s="97">
        <v>0.1</v>
      </c>
      <c r="L24" s="96">
        <f>F24*10%</f>
        <v>445.6</v>
      </c>
      <c r="M24" s="96"/>
      <c r="N24" s="96"/>
      <c r="O24" s="96"/>
      <c r="P24" s="96">
        <v>707.2</v>
      </c>
      <c r="Q24" s="96">
        <f t="shared" ref="Q24:Q27" si="5">P24+N24+L24+H24+F24+J24+O24</f>
        <v>6945.6</v>
      </c>
      <c r="R24" s="112">
        <v>6500</v>
      </c>
      <c r="S24" s="112">
        <f t="shared" ref="S24:S39" si="6">R24-Q24</f>
        <v>-445.60000000000036</v>
      </c>
      <c r="T24" s="112">
        <f t="shared" ref="T24:T39" si="7">J24+O24</f>
        <v>445.6</v>
      </c>
      <c r="U24" s="112" t="s">
        <v>78</v>
      </c>
      <c r="V24" s="112">
        <f t="shared" ref="V24:V39" si="8">R24+T24</f>
        <v>6945.6</v>
      </c>
    </row>
    <row r="25" spans="1:22">
      <c r="A25" s="101">
        <v>11</v>
      </c>
      <c r="B25" s="105" t="s">
        <v>24</v>
      </c>
      <c r="C25" s="91">
        <v>0.5</v>
      </c>
      <c r="D25" s="91">
        <v>7</v>
      </c>
      <c r="E25" s="96">
        <v>4456</v>
      </c>
      <c r="F25" s="96">
        <f t="shared" si="3"/>
        <v>2228</v>
      </c>
      <c r="G25" s="106"/>
      <c r="H25" s="96"/>
      <c r="I25" s="106"/>
      <c r="J25" s="96"/>
      <c r="K25" s="96"/>
      <c r="L25" s="96"/>
      <c r="M25" s="96"/>
      <c r="N25" s="96"/>
      <c r="O25" s="96"/>
      <c r="P25" s="96">
        <v>1022</v>
      </c>
      <c r="Q25" s="96">
        <f t="shared" si="5"/>
        <v>3250</v>
      </c>
      <c r="R25" s="112">
        <v>3250</v>
      </c>
      <c r="S25" s="112">
        <f t="shared" si="6"/>
        <v>0</v>
      </c>
      <c r="T25" s="112"/>
      <c r="U25" s="112"/>
      <c r="V25" s="112">
        <f t="shared" si="8"/>
        <v>3250</v>
      </c>
    </row>
    <row r="26" spans="1:22">
      <c r="A26" s="101">
        <v>12</v>
      </c>
      <c r="B26" s="108" t="s">
        <v>66</v>
      </c>
      <c r="C26" s="91">
        <v>0.5</v>
      </c>
      <c r="D26" s="91">
        <v>3</v>
      </c>
      <c r="E26" s="96">
        <v>3414</v>
      </c>
      <c r="F26" s="96">
        <f t="shared" si="3"/>
        <v>1707</v>
      </c>
      <c r="G26" s="106"/>
      <c r="H26" s="96"/>
      <c r="I26" s="106">
        <v>0.1</v>
      </c>
      <c r="J26" s="96">
        <f t="shared" si="4"/>
        <v>170.70000000000002</v>
      </c>
      <c r="K26" s="96"/>
      <c r="L26" s="96"/>
      <c r="M26" s="96"/>
      <c r="N26" s="96"/>
      <c r="O26" s="96"/>
      <c r="P26" s="96">
        <v>1543</v>
      </c>
      <c r="Q26" s="96">
        <f t="shared" si="5"/>
        <v>3420.7</v>
      </c>
      <c r="R26" s="112">
        <v>3250</v>
      </c>
      <c r="S26" s="112">
        <f t="shared" si="6"/>
        <v>-170.69999999999982</v>
      </c>
      <c r="T26" s="112">
        <f t="shared" si="7"/>
        <v>170.70000000000002</v>
      </c>
      <c r="U26" s="112" t="s">
        <v>78</v>
      </c>
      <c r="V26" s="112">
        <f t="shared" si="8"/>
        <v>3420.7</v>
      </c>
    </row>
    <row r="27" spans="1:22" ht="12" customHeight="1">
      <c r="A27" s="101">
        <v>13</v>
      </c>
      <c r="B27" s="108" t="s">
        <v>66</v>
      </c>
      <c r="C27" s="91">
        <v>1</v>
      </c>
      <c r="D27" s="91">
        <v>4</v>
      </c>
      <c r="E27" s="96">
        <v>3674</v>
      </c>
      <c r="F27" s="96">
        <f t="shared" si="3"/>
        <v>3674</v>
      </c>
      <c r="G27" s="106"/>
      <c r="H27" s="96"/>
      <c r="I27" s="106">
        <v>0.1</v>
      </c>
      <c r="J27" s="96">
        <f t="shared" si="4"/>
        <v>367.40000000000003</v>
      </c>
      <c r="K27" s="96"/>
      <c r="L27" s="96"/>
      <c r="M27" s="96"/>
      <c r="N27" s="96"/>
      <c r="O27" s="96"/>
      <c r="P27" s="96">
        <v>2826</v>
      </c>
      <c r="Q27" s="96">
        <f t="shared" si="5"/>
        <v>6867.4</v>
      </c>
      <c r="R27" s="112">
        <v>6500</v>
      </c>
      <c r="S27" s="112">
        <f t="shared" si="6"/>
        <v>-367.39999999999964</v>
      </c>
      <c r="T27" s="112">
        <f t="shared" si="7"/>
        <v>367.40000000000003</v>
      </c>
      <c r="U27" s="112" t="s">
        <v>78</v>
      </c>
      <c r="V27" s="112">
        <f t="shared" si="8"/>
        <v>6867.4</v>
      </c>
    </row>
    <row r="28" spans="1:22" ht="16.5" customHeight="1">
      <c r="A28" s="132"/>
      <c r="B28" s="120" t="s">
        <v>62</v>
      </c>
      <c r="C28" s="121">
        <f>SUM(C23:C27)</f>
        <v>3.25</v>
      </c>
      <c r="D28" s="121"/>
      <c r="E28" s="122">
        <f>SUM(E23:E27)</f>
        <v>20456</v>
      </c>
      <c r="F28" s="122">
        <f>SUM(F23:F27)</f>
        <v>13179</v>
      </c>
      <c r="G28" s="123"/>
      <c r="H28" s="122">
        <f>SUM(H23:H27)</f>
        <v>1114</v>
      </c>
      <c r="I28" s="123"/>
      <c r="J28" s="122">
        <f>SUM(J23:J27)</f>
        <v>983.7</v>
      </c>
      <c r="K28" s="122"/>
      <c r="L28" s="122">
        <f>SUM(L23:L27)</f>
        <v>445.6</v>
      </c>
      <c r="M28" s="122"/>
      <c r="N28" s="122"/>
      <c r="O28" s="122"/>
      <c r="P28" s="122">
        <f>SUM(P23:P27)</f>
        <v>6386.4</v>
      </c>
      <c r="Q28" s="122">
        <f>SUM(Q23:Q27)</f>
        <v>22108.699999999997</v>
      </c>
      <c r="R28" s="112"/>
      <c r="S28" s="112"/>
      <c r="T28" s="112"/>
      <c r="U28" s="112"/>
      <c r="V28" s="112">
        <f t="shared" si="8"/>
        <v>0</v>
      </c>
    </row>
    <row r="29" spans="1:22" ht="15.75" customHeight="1">
      <c r="A29" s="101">
        <v>14</v>
      </c>
      <c r="B29" s="105" t="s">
        <v>69</v>
      </c>
      <c r="C29" s="91">
        <v>1.1499999999999999</v>
      </c>
      <c r="D29" s="91">
        <v>5</v>
      </c>
      <c r="E29" s="96">
        <v>3934</v>
      </c>
      <c r="F29" s="96">
        <f t="shared" ref="F29:F39" si="9">E29*C29</f>
        <v>4524.0999999999995</v>
      </c>
      <c r="G29" s="106"/>
      <c r="H29" s="96"/>
      <c r="I29" s="106">
        <v>0.1</v>
      </c>
      <c r="J29" s="96">
        <f t="shared" si="4"/>
        <v>452.40999999999997</v>
      </c>
      <c r="K29" s="96"/>
      <c r="L29" s="96"/>
      <c r="M29" s="96"/>
      <c r="N29" s="96"/>
      <c r="O29" s="96"/>
      <c r="P29" s="96">
        <v>2950.9</v>
      </c>
      <c r="Q29" s="96">
        <f>P29+N29+L29+H29+F29+J29+O29</f>
        <v>7927.41</v>
      </c>
      <c r="R29" s="112">
        <v>7475</v>
      </c>
      <c r="S29" s="112">
        <f t="shared" si="6"/>
        <v>-452.40999999999985</v>
      </c>
      <c r="T29" s="112">
        <f t="shared" si="7"/>
        <v>452.40999999999997</v>
      </c>
      <c r="U29" s="112" t="s">
        <v>78</v>
      </c>
      <c r="V29" s="112">
        <f t="shared" si="8"/>
        <v>7927.41</v>
      </c>
    </row>
    <row r="30" spans="1:22" ht="16.5" customHeight="1">
      <c r="A30" s="101">
        <v>15</v>
      </c>
      <c r="B30" s="105" t="s">
        <v>69</v>
      </c>
      <c r="C30" s="91">
        <v>1.1499999999999999</v>
      </c>
      <c r="D30" s="91">
        <v>5</v>
      </c>
      <c r="E30" s="96">
        <v>3934</v>
      </c>
      <c r="F30" s="96">
        <f t="shared" si="9"/>
        <v>4524.0999999999995</v>
      </c>
      <c r="G30" s="106"/>
      <c r="H30" s="96"/>
      <c r="I30" s="106">
        <v>0.1</v>
      </c>
      <c r="J30" s="96">
        <f t="shared" si="4"/>
        <v>452.40999999999997</v>
      </c>
      <c r="K30" s="96"/>
      <c r="L30" s="96"/>
      <c r="M30" s="96"/>
      <c r="N30" s="96"/>
      <c r="O30" s="96"/>
      <c r="P30" s="96">
        <v>2950.9</v>
      </c>
      <c r="Q30" s="96">
        <f t="shared" ref="Q30:Q39" si="10">P30+N30+L30+H30+F30+J30+O30</f>
        <v>7927.41</v>
      </c>
      <c r="R30" s="112">
        <v>7475</v>
      </c>
      <c r="S30" s="112">
        <f t="shared" si="6"/>
        <v>-452.40999999999985</v>
      </c>
      <c r="T30" s="112">
        <f t="shared" si="7"/>
        <v>452.40999999999997</v>
      </c>
      <c r="U30" s="112" t="s">
        <v>78</v>
      </c>
      <c r="V30" s="112">
        <f t="shared" si="8"/>
        <v>7927.41</v>
      </c>
    </row>
    <row r="31" spans="1:22" ht="16.5" customHeight="1">
      <c r="A31" s="101">
        <v>16</v>
      </c>
      <c r="B31" s="105" t="s">
        <v>69</v>
      </c>
      <c r="C31" s="91">
        <v>1.1499999999999999</v>
      </c>
      <c r="D31" s="91">
        <v>5</v>
      </c>
      <c r="E31" s="96">
        <v>3934</v>
      </c>
      <c r="F31" s="96">
        <f t="shared" si="9"/>
        <v>4524.0999999999995</v>
      </c>
      <c r="G31" s="106"/>
      <c r="H31" s="96"/>
      <c r="I31" s="106">
        <v>0.1</v>
      </c>
      <c r="J31" s="96">
        <f t="shared" si="4"/>
        <v>452.40999999999997</v>
      </c>
      <c r="K31" s="96"/>
      <c r="L31" s="96"/>
      <c r="M31" s="96"/>
      <c r="N31" s="96"/>
      <c r="O31" s="96"/>
      <c r="P31" s="96">
        <v>2950.9</v>
      </c>
      <c r="Q31" s="96">
        <f t="shared" si="10"/>
        <v>7927.41</v>
      </c>
      <c r="R31" s="112">
        <v>7475</v>
      </c>
      <c r="S31" s="112">
        <f t="shared" si="6"/>
        <v>-452.40999999999985</v>
      </c>
      <c r="T31" s="112">
        <f t="shared" si="7"/>
        <v>452.40999999999997</v>
      </c>
      <c r="U31" s="112" t="s">
        <v>78</v>
      </c>
      <c r="V31" s="112">
        <f t="shared" si="8"/>
        <v>7927.41</v>
      </c>
    </row>
    <row r="32" spans="1:22" ht="12.75" customHeight="1">
      <c r="A32" s="101">
        <v>17</v>
      </c>
      <c r="B32" s="102" t="s">
        <v>57</v>
      </c>
      <c r="C32" s="103">
        <v>0.5</v>
      </c>
      <c r="D32" s="103">
        <v>1</v>
      </c>
      <c r="E32" s="92">
        <v>2893</v>
      </c>
      <c r="F32" s="96">
        <f t="shared" si="9"/>
        <v>1446.5</v>
      </c>
      <c r="G32" s="104"/>
      <c r="H32" s="92"/>
      <c r="I32" s="104"/>
      <c r="J32" s="92"/>
      <c r="K32" s="92"/>
      <c r="L32" s="92"/>
      <c r="M32" s="92"/>
      <c r="N32" s="92"/>
      <c r="O32" s="92"/>
      <c r="P32" s="92">
        <v>1803.5</v>
      </c>
      <c r="Q32" s="96">
        <f t="shared" si="10"/>
        <v>3250</v>
      </c>
      <c r="R32" s="112">
        <v>3250</v>
      </c>
      <c r="S32" s="112">
        <f t="shared" si="6"/>
        <v>0</v>
      </c>
      <c r="T32" s="112"/>
      <c r="U32" s="112"/>
      <c r="V32" s="112">
        <f t="shared" si="8"/>
        <v>3250</v>
      </c>
    </row>
    <row r="33" spans="1:22" ht="15" customHeight="1">
      <c r="A33" s="101">
        <v>18</v>
      </c>
      <c r="B33" s="102" t="s">
        <v>70</v>
      </c>
      <c r="C33" s="103">
        <v>0.75</v>
      </c>
      <c r="D33" s="103">
        <v>2</v>
      </c>
      <c r="E33" s="92">
        <v>3153</v>
      </c>
      <c r="F33" s="96">
        <f t="shared" si="9"/>
        <v>2364.75</v>
      </c>
      <c r="G33" s="104"/>
      <c r="H33" s="92"/>
      <c r="I33" s="104">
        <v>0.1</v>
      </c>
      <c r="J33" s="92">
        <f>F33*I33</f>
        <v>236.47500000000002</v>
      </c>
      <c r="K33" s="92"/>
      <c r="L33" s="92"/>
      <c r="M33" s="92"/>
      <c r="N33" s="92"/>
      <c r="O33" s="92"/>
      <c r="P33" s="92">
        <v>2510.25</v>
      </c>
      <c r="Q33" s="96">
        <f t="shared" si="10"/>
        <v>5111.4750000000004</v>
      </c>
      <c r="R33" s="112">
        <v>4875</v>
      </c>
      <c r="S33" s="112">
        <f t="shared" si="6"/>
        <v>-236.47500000000036</v>
      </c>
      <c r="T33" s="112">
        <f t="shared" si="7"/>
        <v>236.47500000000002</v>
      </c>
      <c r="U33" s="112" t="s">
        <v>78</v>
      </c>
      <c r="V33" s="112">
        <f t="shared" si="8"/>
        <v>5111.4750000000004</v>
      </c>
    </row>
    <row r="34" spans="1:22" ht="12.75" customHeight="1">
      <c r="A34" s="101">
        <v>19</v>
      </c>
      <c r="B34" s="102" t="s">
        <v>71</v>
      </c>
      <c r="C34" s="103">
        <v>0.5</v>
      </c>
      <c r="D34" s="103">
        <v>1</v>
      </c>
      <c r="E34" s="92">
        <v>2893</v>
      </c>
      <c r="F34" s="96">
        <f t="shared" si="9"/>
        <v>1446.5</v>
      </c>
      <c r="G34" s="104"/>
      <c r="H34" s="92"/>
      <c r="I34" s="104"/>
      <c r="J34" s="92"/>
      <c r="K34" s="92"/>
      <c r="L34" s="92"/>
      <c r="M34" s="92"/>
      <c r="N34" s="92"/>
      <c r="O34" s="92"/>
      <c r="P34" s="92">
        <v>1803.5</v>
      </c>
      <c r="Q34" s="96">
        <f t="shared" si="10"/>
        <v>3250</v>
      </c>
      <c r="R34" s="112">
        <v>3250</v>
      </c>
      <c r="S34" s="112">
        <f t="shared" si="6"/>
        <v>0</v>
      </c>
      <c r="T34" s="112"/>
      <c r="U34" s="112"/>
      <c r="V34" s="112">
        <f t="shared" si="8"/>
        <v>3250</v>
      </c>
    </row>
    <row r="35" spans="1:22" ht="12.75" customHeight="1">
      <c r="A35" s="101">
        <v>20</v>
      </c>
      <c r="B35" s="102" t="s">
        <v>29</v>
      </c>
      <c r="C35" s="103">
        <v>1</v>
      </c>
      <c r="D35" s="103">
        <v>1</v>
      </c>
      <c r="E35" s="92">
        <v>2893</v>
      </c>
      <c r="F35" s="96">
        <f t="shared" si="9"/>
        <v>2893</v>
      </c>
      <c r="G35" s="104"/>
      <c r="H35" s="92"/>
      <c r="I35" s="104"/>
      <c r="J35" s="92"/>
      <c r="K35" s="92"/>
      <c r="L35" s="92"/>
      <c r="M35" s="92"/>
      <c r="N35" s="92"/>
      <c r="O35" s="116">
        <v>690</v>
      </c>
      <c r="P35" s="92">
        <v>3607</v>
      </c>
      <c r="Q35" s="96">
        <f t="shared" si="10"/>
        <v>7190</v>
      </c>
      <c r="R35" s="112">
        <v>6500</v>
      </c>
      <c r="S35" s="112">
        <f t="shared" si="6"/>
        <v>-690</v>
      </c>
      <c r="T35" s="112">
        <f t="shared" si="7"/>
        <v>690</v>
      </c>
      <c r="U35" s="112" t="s">
        <v>79</v>
      </c>
      <c r="V35" s="112">
        <f t="shared" si="8"/>
        <v>7190</v>
      </c>
    </row>
    <row r="36" spans="1:22">
      <c r="A36" s="101">
        <v>21</v>
      </c>
      <c r="B36" s="102" t="s">
        <v>29</v>
      </c>
      <c r="C36" s="103">
        <v>1</v>
      </c>
      <c r="D36" s="103">
        <v>1</v>
      </c>
      <c r="E36" s="92">
        <v>2893</v>
      </c>
      <c r="F36" s="96">
        <f t="shared" si="9"/>
        <v>2893</v>
      </c>
      <c r="G36" s="104"/>
      <c r="H36" s="92"/>
      <c r="I36" s="104"/>
      <c r="J36" s="92"/>
      <c r="K36" s="92"/>
      <c r="L36" s="92"/>
      <c r="M36" s="92"/>
      <c r="N36" s="92"/>
      <c r="O36" s="116">
        <v>690</v>
      </c>
      <c r="P36" s="92">
        <v>3607</v>
      </c>
      <c r="Q36" s="96">
        <f t="shared" si="10"/>
        <v>7190</v>
      </c>
      <c r="R36" s="112">
        <v>6500</v>
      </c>
      <c r="S36" s="112">
        <f t="shared" si="6"/>
        <v>-690</v>
      </c>
      <c r="T36" s="112">
        <f t="shared" si="7"/>
        <v>690</v>
      </c>
      <c r="U36" s="112" t="s">
        <v>79</v>
      </c>
      <c r="V36" s="112">
        <f t="shared" si="8"/>
        <v>7190</v>
      </c>
    </row>
    <row r="37" spans="1:22">
      <c r="A37" s="101">
        <v>22</v>
      </c>
      <c r="B37" s="102" t="s">
        <v>30</v>
      </c>
      <c r="C37" s="103">
        <v>1</v>
      </c>
      <c r="D37" s="103">
        <v>1</v>
      </c>
      <c r="E37" s="92">
        <v>2893</v>
      </c>
      <c r="F37" s="96">
        <f t="shared" si="9"/>
        <v>2893</v>
      </c>
      <c r="G37" s="104"/>
      <c r="H37" s="92"/>
      <c r="I37" s="104"/>
      <c r="J37" s="92"/>
      <c r="K37" s="92"/>
      <c r="L37" s="92"/>
      <c r="M37" s="92"/>
      <c r="N37" s="92"/>
      <c r="O37" s="92"/>
      <c r="P37" s="92">
        <v>3607</v>
      </c>
      <c r="Q37" s="96">
        <f t="shared" si="10"/>
        <v>6500</v>
      </c>
      <c r="R37" s="112">
        <v>6500</v>
      </c>
      <c r="S37" s="112">
        <f t="shared" si="6"/>
        <v>0</v>
      </c>
      <c r="T37" s="112"/>
      <c r="U37" s="112"/>
      <c r="V37" s="112">
        <f t="shared" si="8"/>
        <v>6500</v>
      </c>
    </row>
    <row r="38" spans="1:22" ht="12" customHeight="1">
      <c r="A38" s="101">
        <v>23</v>
      </c>
      <c r="B38" s="102" t="s">
        <v>72</v>
      </c>
      <c r="C38" s="103">
        <v>0.5</v>
      </c>
      <c r="D38" s="103">
        <v>1</v>
      </c>
      <c r="E38" s="92">
        <v>2893</v>
      </c>
      <c r="F38" s="96">
        <f t="shared" si="9"/>
        <v>1446.5</v>
      </c>
      <c r="G38" s="104"/>
      <c r="H38" s="92"/>
      <c r="I38" s="104"/>
      <c r="J38" s="92"/>
      <c r="K38" s="92"/>
      <c r="L38" s="92"/>
      <c r="M38" s="92"/>
      <c r="N38" s="92"/>
      <c r="O38" s="92"/>
      <c r="P38" s="92">
        <v>1803.5</v>
      </c>
      <c r="Q38" s="96">
        <f t="shared" si="10"/>
        <v>3250</v>
      </c>
      <c r="R38" s="112">
        <v>3250</v>
      </c>
      <c r="S38" s="112">
        <f t="shared" si="6"/>
        <v>0</v>
      </c>
      <c r="T38" s="112"/>
      <c r="U38" s="112"/>
      <c r="V38" s="112">
        <f t="shared" si="8"/>
        <v>3250</v>
      </c>
    </row>
    <row r="39" spans="1:22">
      <c r="A39" s="101">
        <v>24</v>
      </c>
      <c r="B39" s="109" t="s">
        <v>32</v>
      </c>
      <c r="C39" s="103">
        <v>1</v>
      </c>
      <c r="D39" s="103">
        <v>1</v>
      </c>
      <c r="E39" s="92">
        <v>2893</v>
      </c>
      <c r="F39" s="96">
        <f t="shared" si="9"/>
        <v>2893</v>
      </c>
      <c r="G39" s="104"/>
      <c r="H39" s="92"/>
      <c r="I39" s="104">
        <v>0.1</v>
      </c>
      <c r="J39" s="92">
        <f>F39*I39</f>
        <v>289.3</v>
      </c>
      <c r="K39" s="92"/>
      <c r="L39" s="92"/>
      <c r="M39" s="92"/>
      <c r="N39" s="92"/>
      <c r="O39" s="92"/>
      <c r="P39" s="92">
        <v>3607</v>
      </c>
      <c r="Q39" s="96">
        <f t="shared" si="10"/>
        <v>6789.3</v>
      </c>
      <c r="R39" s="112">
        <v>6500</v>
      </c>
      <c r="S39" s="112">
        <f t="shared" si="6"/>
        <v>-289.30000000000018</v>
      </c>
      <c r="T39" s="112">
        <f t="shared" si="7"/>
        <v>289.3</v>
      </c>
      <c r="U39" s="112" t="s">
        <v>78</v>
      </c>
      <c r="V39" s="112">
        <f t="shared" si="8"/>
        <v>6789.3</v>
      </c>
    </row>
    <row r="40" spans="1:22" ht="12" customHeight="1">
      <c r="A40" s="133"/>
      <c r="B40" s="124" t="s">
        <v>63</v>
      </c>
      <c r="C40" s="125">
        <f>SUM(C29:C39)</f>
        <v>9.6999999999999993</v>
      </c>
      <c r="D40" s="125"/>
      <c r="E40" s="126">
        <f>SUM(E29:E39)</f>
        <v>35206</v>
      </c>
      <c r="F40" s="126">
        <f>SUM(F29:F39)</f>
        <v>31848.55</v>
      </c>
      <c r="G40" s="127"/>
      <c r="H40" s="126"/>
      <c r="I40" s="127"/>
      <c r="J40" s="126">
        <f>SUM(J29:J39)</f>
        <v>1883.0049999999999</v>
      </c>
      <c r="K40" s="126"/>
      <c r="L40" s="126"/>
      <c r="M40" s="126"/>
      <c r="N40" s="126"/>
      <c r="O40" s="126">
        <f>SUM(O29:O39)</f>
        <v>1380</v>
      </c>
      <c r="P40" s="126">
        <f>SUM(P29:P39)</f>
        <v>31201.45</v>
      </c>
      <c r="Q40" s="126">
        <f>SUM(Q29:Q39)</f>
        <v>66313.005000000005</v>
      </c>
    </row>
    <row r="41" spans="1:22" s="115" customFormat="1" ht="15" customHeight="1">
      <c r="A41" s="133"/>
      <c r="B41" s="128" t="s">
        <v>33</v>
      </c>
      <c r="C41" s="129">
        <f>C40+C28+C22+C14</f>
        <v>20.7</v>
      </c>
      <c r="D41" s="126"/>
      <c r="E41" s="126">
        <f>E40+E28+E22+E14</f>
        <v>108899.80000000002</v>
      </c>
      <c r="F41" s="126">
        <f>F40+F28+F22+F14</f>
        <v>96399.75</v>
      </c>
      <c r="G41" s="126"/>
      <c r="H41" s="126">
        <f>H40+H28+H22+H14</f>
        <v>13776.264999999999</v>
      </c>
      <c r="I41" s="126"/>
      <c r="J41" s="126">
        <f>J40+J28+J22+J14</f>
        <v>2866.7049999999999</v>
      </c>
      <c r="K41" s="126"/>
      <c r="L41" s="126">
        <f>L40+L28+L22+L14</f>
        <v>445.6</v>
      </c>
      <c r="M41" s="126"/>
      <c r="N41" s="126">
        <f>N40+N28+N22+N14</f>
        <v>15411.66</v>
      </c>
      <c r="O41" s="126">
        <f>SUM(O35:O39)</f>
        <v>1380</v>
      </c>
      <c r="P41" s="130">
        <f>P40+P28</f>
        <v>37587.85</v>
      </c>
      <c r="Q41" s="131">
        <f>Q40+Q28+Q22+Q14</f>
        <v>167867.83</v>
      </c>
      <c r="R41" s="114" t="s">
        <v>77</v>
      </c>
      <c r="S41" s="114"/>
      <c r="T41" s="115">
        <f>Q41*22%</f>
        <v>36930.922599999998</v>
      </c>
    </row>
    <row r="42" spans="1:22">
      <c r="A42" s="2"/>
      <c r="B42" s="155" t="s">
        <v>74</v>
      </c>
      <c r="C42" s="155"/>
      <c r="D42" s="155"/>
      <c r="E42" s="155"/>
      <c r="F42" s="156" t="s">
        <v>81</v>
      </c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</row>
    <row r="43" spans="1:22">
      <c r="A43" s="2"/>
      <c r="B43" s="155"/>
      <c r="C43" s="155"/>
      <c r="D43" s="155"/>
      <c r="E43" s="155"/>
      <c r="F43" s="157" t="s">
        <v>64</v>
      </c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</row>
    <row r="44" spans="1:22">
      <c r="A44" s="93"/>
      <c r="B44" s="94"/>
      <c r="C44" s="94"/>
      <c r="D44" s="94"/>
      <c r="E44" s="94"/>
      <c r="F44" s="95"/>
      <c r="G44" s="94"/>
      <c r="H44" s="94"/>
      <c r="I44" s="94"/>
      <c r="J44" s="83"/>
      <c r="K44" s="83"/>
      <c r="L44" s="83"/>
      <c r="M44" s="83"/>
      <c r="N44" s="83"/>
      <c r="O44" s="83"/>
      <c r="P44" s="83"/>
      <c r="Q44" s="113"/>
    </row>
  </sheetData>
  <mergeCells count="7">
    <mergeCell ref="E9:L9"/>
    <mergeCell ref="G11:H11"/>
    <mergeCell ref="I11:J11"/>
    <mergeCell ref="K11:L11"/>
    <mergeCell ref="B42:E43"/>
    <mergeCell ref="F42:Q42"/>
    <mergeCell ref="F43:Q43"/>
  </mergeCells>
  <pageMargins left="0.33" right="0.28000000000000003" top="0.13" bottom="0.13" header="0.5" footer="0.5"/>
  <pageSetup paperSize="9" scale="8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3"/>
  <sheetViews>
    <sheetView topLeftCell="A10" workbookViewId="0">
      <selection activeCell="B22" sqref="B22"/>
    </sheetView>
  </sheetViews>
  <sheetFormatPr defaultRowHeight="15"/>
  <cols>
    <col min="1" max="1" width="5.85546875" customWidth="1"/>
    <col min="2" max="2" width="17.42578125" customWidth="1"/>
    <col min="3" max="3" width="6.28515625" customWidth="1"/>
    <col min="4" max="4" width="6.5703125" customWidth="1"/>
  </cols>
  <sheetData>
    <row r="1" spans="1:17">
      <c r="A1" s="110" t="s">
        <v>65</v>
      </c>
      <c r="B1" s="110"/>
      <c r="C1" s="110"/>
      <c r="D1" s="110"/>
      <c r="E1" s="110"/>
      <c r="I1" t="s">
        <v>50</v>
      </c>
    </row>
    <row r="2" spans="1:17">
      <c r="A2" s="111" t="s">
        <v>99</v>
      </c>
      <c r="B2" s="111"/>
      <c r="C2" s="111"/>
      <c r="D2" s="111"/>
      <c r="E2" s="111"/>
      <c r="F2" s="111"/>
      <c r="G2" s="111"/>
      <c r="H2" s="111"/>
      <c r="I2" s="111" t="s">
        <v>51</v>
      </c>
      <c r="J2" s="111"/>
      <c r="K2" s="111"/>
      <c r="L2" s="111"/>
      <c r="M2" s="111"/>
      <c r="N2" s="111"/>
      <c r="O2" s="111"/>
      <c r="P2" s="111"/>
      <c r="Q2" s="134"/>
    </row>
    <row r="3" spans="1:17">
      <c r="A3" s="111" t="s">
        <v>100</v>
      </c>
      <c r="B3" s="111"/>
      <c r="C3" s="111"/>
      <c r="D3" s="111"/>
      <c r="E3" s="111"/>
      <c r="F3" s="111"/>
      <c r="G3" s="111"/>
      <c r="H3" s="111"/>
      <c r="I3" s="111" t="s">
        <v>52</v>
      </c>
      <c r="J3" s="111"/>
      <c r="K3" s="111"/>
      <c r="L3" s="111"/>
      <c r="M3" s="111"/>
      <c r="N3" s="111"/>
      <c r="O3" s="111"/>
      <c r="P3" s="111"/>
      <c r="Q3" s="134"/>
    </row>
    <row r="4" spans="1:17">
      <c r="A4" s="111"/>
      <c r="B4" s="111"/>
      <c r="C4" s="111"/>
      <c r="D4" s="111"/>
      <c r="E4" s="111"/>
      <c r="F4" s="111"/>
      <c r="G4" s="111"/>
      <c r="H4" s="111"/>
      <c r="I4" s="84" t="s">
        <v>0</v>
      </c>
      <c r="J4" s="84"/>
      <c r="K4" s="111"/>
      <c r="L4" s="111"/>
      <c r="M4" s="111"/>
      <c r="N4" s="111"/>
      <c r="O4" s="111"/>
      <c r="P4" s="111"/>
      <c r="Q4" s="134"/>
    </row>
    <row r="5" spans="1:17">
      <c r="A5" s="111"/>
      <c r="B5" s="111"/>
      <c r="C5" s="111"/>
      <c r="D5" s="111"/>
      <c r="E5" s="111"/>
      <c r="F5" s="111"/>
      <c r="G5" s="111"/>
      <c r="H5" s="111"/>
      <c r="I5" s="84" t="s">
        <v>2</v>
      </c>
      <c r="J5" s="84"/>
      <c r="K5" s="84"/>
      <c r="L5" s="84"/>
      <c r="M5" s="84"/>
      <c r="N5" s="84"/>
      <c r="O5" s="111"/>
      <c r="P5" s="111"/>
      <c r="Q5" s="134"/>
    </row>
    <row r="6" spans="1:17">
      <c r="A6" s="111"/>
      <c r="B6" s="111"/>
      <c r="C6" s="111"/>
      <c r="D6" s="111"/>
      <c r="E6" s="111"/>
      <c r="F6" s="111"/>
      <c r="G6" s="111"/>
      <c r="H6" s="111"/>
      <c r="I6" s="84" t="s">
        <v>98</v>
      </c>
      <c r="J6" s="84"/>
      <c r="K6" s="84"/>
      <c r="L6" s="84"/>
      <c r="M6" s="84"/>
      <c r="N6" s="84"/>
      <c r="O6" s="111"/>
      <c r="P6" s="111"/>
      <c r="Q6" s="111"/>
    </row>
    <row r="7" spans="1:17">
      <c r="A7" s="111"/>
      <c r="B7" s="111"/>
      <c r="C7" s="111"/>
      <c r="D7" s="111"/>
      <c r="E7" s="111"/>
      <c r="F7" s="111"/>
      <c r="G7" s="111"/>
      <c r="H7" s="111"/>
      <c r="I7" s="84" t="s">
        <v>80</v>
      </c>
      <c r="J7" s="84"/>
      <c r="K7" s="84"/>
      <c r="L7" s="84"/>
      <c r="M7" s="84"/>
      <c r="N7" s="84"/>
      <c r="O7" s="111"/>
      <c r="P7" s="111"/>
      <c r="Q7" s="111"/>
    </row>
    <row r="8" spans="1:17">
      <c r="A8" s="111"/>
      <c r="B8" s="111"/>
      <c r="C8" s="111"/>
      <c r="D8" s="111"/>
      <c r="E8" s="111"/>
      <c r="F8" s="111"/>
      <c r="G8" s="111"/>
      <c r="H8" s="111"/>
      <c r="I8" s="84"/>
      <c r="J8" s="84"/>
      <c r="K8" s="84"/>
      <c r="L8" s="84" t="s">
        <v>95</v>
      </c>
      <c r="M8" s="84"/>
      <c r="N8" s="84"/>
      <c r="O8" s="111"/>
      <c r="P8" s="111"/>
      <c r="Q8" s="135">
        <f>Q41</f>
        <v>155804.65999999997</v>
      </c>
    </row>
    <row r="9" spans="1:17">
      <c r="A9" s="111"/>
      <c r="B9" s="111"/>
      <c r="C9" s="111"/>
      <c r="D9" s="85"/>
      <c r="E9" s="152" t="s">
        <v>96</v>
      </c>
      <c r="F9" s="152"/>
      <c r="G9" s="152"/>
      <c r="H9" s="152"/>
      <c r="I9" s="152"/>
      <c r="J9" s="152"/>
      <c r="K9" s="152"/>
      <c r="L9" s="152"/>
      <c r="M9" s="84"/>
      <c r="N9" s="84"/>
      <c r="O9" s="111"/>
      <c r="P9" s="111"/>
      <c r="Q9" s="111"/>
    </row>
    <row r="10" spans="1:17">
      <c r="A10" s="87"/>
      <c r="B10" s="86" t="s">
        <v>75</v>
      </c>
      <c r="C10" s="88"/>
      <c r="D10" s="88"/>
      <c r="E10" s="88"/>
      <c r="F10" s="88"/>
      <c r="G10" s="88"/>
      <c r="H10" s="88"/>
      <c r="I10" s="88"/>
      <c r="J10" s="89"/>
      <c r="K10" s="89"/>
      <c r="L10" s="90"/>
      <c r="M10" s="90"/>
      <c r="N10" s="90"/>
      <c r="O10" s="90"/>
      <c r="P10" s="90"/>
      <c r="Q10" s="90"/>
    </row>
    <row r="11" spans="1:17" ht="23.25" customHeight="1">
      <c r="A11" s="98"/>
      <c r="B11" s="119" t="s">
        <v>6</v>
      </c>
      <c r="C11" s="119" t="s">
        <v>7</v>
      </c>
      <c r="D11" s="119" t="s">
        <v>8</v>
      </c>
      <c r="E11" s="119" t="s">
        <v>9</v>
      </c>
      <c r="F11" s="119" t="s">
        <v>10</v>
      </c>
      <c r="G11" s="153" t="s">
        <v>11</v>
      </c>
      <c r="H11" s="154"/>
      <c r="I11" s="153" t="s">
        <v>12</v>
      </c>
      <c r="J11" s="154"/>
      <c r="K11" s="153" t="s">
        <v>59</v>
      </c>
      <c r="L11" s="154"/>
      <c r="M11" s="140" t="s">
        <v>14</v>
      </c>
      <c r="N11" s="141" t="s">
        <v>58</v>
      </c>
      <c r="O11" s="119" t="s">
        <v>15</v>
      </c>
      <c r="P11" s="119" t="s">
        <v>76</v>
      </c>
      <c r="Q11" s="119" t="s">
        <v>16</v>
      </c>
    </row>
    <row r="12" spans="1:17">
      <c r="A12" s="99"/>
      <c r="B12" s="91">
        <v>1</v>
      </c>
      <c r="C12" s="91">
        <v>2</v>
      </c>
      <c r="D12" s="91"/>
      <c r="E12" s="91">
        <v>3</v>
      </c>
      <c r="F12" s="91">
        <v>4</v>
      </c>
      <c r="G12" s="91">
        <v>5</v>
      </c>
      <c r="H12" s="91">
        <v>6</v>
      </c>
      <c r="I12" s="91">
        <v>7</v>
      </c>
      <c r="J12" s="91">
        <v>8</v>
      </c>
      <c r="K12" s="91"/>
      <c r="L12" s="91">
        <v>9</v>
      </c>
      <c r="M12" s="91">
        <v>10</v>
      </c>
      <c r="N12" s="91">
        <v>11</v>
      </c>
      <c r="O12" s="91">
        <v>12</v>
      </c>
      <c r="P12" s="91">
        <v>13</v>
      </c>
      <c r="Q12" s="100">
        <v>14</v>
      </c>
    </row>
    <row r="13" spans="1:17" ht="20.25" customHeight="1">
      <c r="A13" s="101">
        <v>1</v>
      </c>
      <c r="B13" s="102" t="s">
        <v>17</v>
      </c>
      <c r="C13" s="103">
        <v>1</v>
      </c>
      <c r="D13" s="103">
        <v>16</v>
      </c>
      <c r="E13" s="92">
        <v>8193.9</v>
      </c>
      <c r="F13" s="92">
        <f>E13*C13</f>
        <v>8193.9</v>
      </c>
      <c r="G13" s="104">
        <v>0.3</v>
      </c>
      <c r="H13" s="92">
        <f>F13*G13</f>
        <v>2458.1699999999996</v>
      </c>
      <c r="I13" s="104"/>
      <c r="J13" s="92"/>
      <c r="K13" s="92"/>
      <c r="L13" s="92"/>
      <c r="M13" s="104">
        <v>0.3</v>
      </c>
      <c r="N13" s="92">
        <f>F13*30%</f>
        <v>2458.1699999999996</v>
      </c>
      <c r="O13" s="92"/>
      <c r="P13" s="92"/>
      <c r="Q13" s="92">
        <f>N13+H13+F13</f>
        <v>13110.239999999998</v>
      </c>
    </row>
    <row r="14" spans="1:17" ht="22.5" customHeight="1">
      <c r="A14" s="132"/>
      <c r="B14" s="120" t="s">
        <v>60</v>
      </c>
      <c r="C14" s="121">
        <v>1</v>
      </c>
      <c r="D14" s="121"/>
      <c r="E14" s="122">
        <f>SUM(E13)</f>
        <v>8193.9</v>
      </c>
      <c r="F14" s="122">
        <f>SUM(F13)</f>
        <v>8193.9</v>
      </c>
      <c r="G14" s="123"/>
      <c r="H14" s="122">
        <f>H13</f>
        <v>2458.1699999999996</v>
      </c>
      <c r="I14" s="123"/>
      <c r="J14" s="122"/>
      <c r="K14" s="122"/>
      <c r="L14" s="122"/>
      <c r="M14" s="122"/>
      <c r="N14" s="122">
        <f>N13</f>
        <v>2458.1699999999996</v>
      </c>
      <c r="O14" s="122"/>
      <c r="P14" s="122"/>
      <c r="Q14" s="122">
        <f>SUM(Q13)</f>
        <v>13110.239999999998</v>
      </c>
    </row>
    <row r="15" spans="1:17" ht="22.5" customHeight="1">
      <c r="A15" s="101">
        <v>2</v>
      </c>
      <c r="B15" s="138" t="s">
        <v>93</v>
      </c>
      <c r="C15" s="103">
        <v>1.5</v>
      </c>
      <c r="D15" s="103">
        <v>12</v>
      </c>
      <c r="E15" s="92">
        <v>6226</v>
      </c>
      <c r="F15" s="92">
        <f>E15*C15</f>
        <v>9339</v>
      </c>
      <c r="G15" s="104">
        <v>0.3</v>
      </c>
      <c r="H15" s="92">
        <f>F15*G15</f>
        <v>2801.7</v>
      </c>
      <c r="I15" s="104"/>
      <c r="J15" s="92"/>
      <c r="K15" s="92"/>
      <c r="L15" s="92"/>
      <c r="M15" s="104">
        <v>0.3</v>
      </c>
      <c r="N15" s="92">
        <f>F15*M15</f>
        <v>2801.7</v>
      </c>
      <c r="O15" s="92"/>
      <c r="P15" s="92"/>
      <c r="Q15" s="92">
        <f>N15+H15+F15</f>
        <v>14942.4</v>
      </c>
    </row>
    <row r="16" spans="1:17" ht="21" customHeight="1">
      <c r="A16" s="101">
        <v>3</v>
      </c>
      <c r="B16" s="138" t="s">
        <v>92</v>
      </c>
      <c r="C16" s="103">
        <v>1.5</v>
      </c>
      <c r="D16" s="103">
        <v>11</v>
      </c>
      <c r="E16" s="92">
        <v>5786</v>
      </c>
      <c r="F16" s="92">
        <f t="shared" ref="F16:F21" si="0">E16*C16</f>
        <v>8679</v>
      </c>
      <c r="G16" s="104">
        <v>0.1</v>
      </c>
      <c r="H16" s="92">
        <f t="shared" ref="H16:H21" si="1">F16*G16</f>
        <v>867.90000000000009</v>
      </c>
      <c r="I16" s="104"/>
      <c r="J16" s="92"/>
      <c r="K16" s="92"/>
      <c r="L16" s="92"/>
      <c r="M16" s="104">
        <v>0.3</v>
      </c>
      <c r="N16" s="92">
        <f>F16*M16</f>
        <v>2603.6999999999998</v>
      </c>
      <c r="O16" s="92"/>
      <c r="P16" s="92"/>
      <c r="Q16" s="92">
        <f t="shared" ref="Q16:Q21" si="2">N16+H16+F16</f>
        <v>12150.6</v>
      </c>
    </row>
    <row r="17" spans="1:17">
      <c r="A17" s="101">
        <v>4</v>
      </c>
      <c r="B17" s="138" t="s">
        <v>91</v>
      </c>
      <c r="C17" s="103">
        <v>1.5</v>
      </c>
      <c r="D17" s="91">
        <v>10</v>
      </c>
      <c r="E17" s="96">
        <v>5344.9</v>
      </c>
      <c r="F17" s="96">
        <f t="shared" si="0"/>
        <v>8017.3499999999995</v>
      </c>
      <c r="G17" s="106">
        <v>0.2</v>
      </c>
      <c r="H17" s="92">
        <f t="shared" si="1"/>
        <v>1603.47</v>
      </c>
      <c r="I17" s="104"/>
      <c r="J17" s="92"/>
      <c r="K17" s="92"/>
      <c r="L17" s="92"/>
      <c r="M17" s="104">
        <v>0.3</v>
      </c>
      <c r="N17" s="92">
        <f>F17*M17</f>
        <v>2405.2049999999999</v>
      </c>
      <c r="O17" s="92"/>
      <c r="P17" s="92"/>
      <c r="Q17" s="92">
        <f t="shared" si="2"/>
        <v>12026.025</v>
      </c>
    </row>
    <row r="18" spans="1:17">
      <c r="A18" s="101">
        <v>5</v>
      </c>
      <c r="B18" s="139" t="s">
        <v>94</v>
      </c>
      <c r="C18" s="91">
        <v>0.75</v>
      </c>
      <c r="D18" s="91">
        <v>11</v>
      </c>
      <c r="E18" s="96">
        <v>5786</v>
      </c>
      <c r="F18" s="96">
        <f t="shared" si="0"/>
        <v>4339.5</v>
      </c>
      <c r="G18" s="106">
        <v>0.3</v>
      </c>
      <c r="H18" s="92">
        <f t="shared" si="1"/>
        <v>1301.8499999999999</v>
      </c>
      <c r="I18" s="106"/>
      <c r="J18" s="96"/>
      <c r="K18" s="96"/>
      <c r="L18" s="96"/>
      <c r="M18" s="104">
        <v>0.3</v>
      </c>
      <c r="N18" s="96">
        <f>F18*M18</f>
        <v>1301.8499999999999</v>
      </c>
      <c r="O18" s="96"/>
      <c r="P18" s="96"/>
      <c r="Q18" s="92">
        <f t="shared" si="2"/>
        <v>6943.2</v>
      </c>
    </row>
    <row r="19" spans="1:17" ht="25.5" customHeight="1">
      <c r="A19" s="101">
        <v>6</v>
      </c>
      <c r="B19" s="139" t="s">
        <v>90</v>
      </c>
      <c r="C19" s="91">
        <v>0.75</v>
      </c>
      <c r="D19" s="91">
        <v>11</v>
      </c>
      <c r="E19" s="96">
        <v>5786</v>
      </c>
      <c r="F19" s="96">
        <f t="shared" si="0"/>
        <v>4339.5</v>
      </c>
      <c r="G19" s="106">
        <v>0.3</v>
      </c>
      <c r="H19" s="92">
        <f t="shared" si="1"/>
        <v>1301.8499999999999</v>
      </c>
      <c r="I19" s="106"/>
      <c r="J19" s="96"/>
      <c r="K19" s="96"/>
      <c r="L19" s="96"/>
      <c r="M19" s="104">
        <v>0.3</v>
      </c>
      <c r="N19" s="96">
        <f>M19*F19</f>
        <v>1301.8499999999999</v>
      </c>
      <c r="O19" s="96"/>
      <c r="P19" s="96"/>
      <c r="Q19" s="96">
        <f>P19+N19+H19+F19</f>
        <v>6943.2</v>
      </c>
    </row>
    <row r="20" spans="1:17" ht="26.25" customHeight="1">
      <c r="A20" s="101">
        <v>7</v>
      </c>
      <c r="B20" s="139" t="s">
        <v>88</v>
      </c>
      <c r="C20" s="91">
        <v>0.375</v>
      </c>
      <c r="D20" s="91">
        <v>11</v>
      </c>
      <c r="E20" s="96">
        <v>5786</v>
      </c>
      <c r="F20" s="96">
        <f t="shared" si="0"/>
        <v>2169.75</v>
      </c>
      <c r="G20" s="106">
        <v>0.3</v>
      </c>
      <c r="H20" s="92">
        <f t="shared" si="1"/>
        <v>650.92499999999995</v>
      </c>
      <c r="I20" s="106"/>
      <c r="J20" s="96"/>
      <c r="K20" s="96"/>
      <c r="L20" s="96"/>
      <c r="M20" s="104">
        <v>0.3</v>
      </c>
      <c r="N20" s="96">
        <f>F20*M20</f>
        <v>650.92499999999995</v>
      </c>
      <c r="O20" s="96"/>
      <c r="P20" s="96"/>
      <c r="Q20" s="96">
        <f t="shared" si="2"/>
        <v>3471.6</v>
      </c>
    </row>
    <row r="21" spans="1:17" ht="26.25" customHeight="1">
      <c r="A21" s="101">
        <v>8</v>
      </c>
      <c r="B21" s="139" t="s">
        <v>89</v>
      </c>
      <c r="C21" s="91">
        <v>0.375</v>
      </c>
      <c r="D21" s="91">
        <v>12</v>
      </c>
      <c r="E21" s="96">
        <v>6226</v>
      </c>
      <c r="F21" s="92">
        <f t="shared" si="0"/>
        <v>2334.75</v>
      </c>
      <c r="G21" s="106">
        <v>0.3</v>
      </c>
      <c r="H21" s="92">
        <f t="shared" si="1"/>
        <v>700.42499999999995</v>
      </c>
      <c r="I21" s="106"/>
      <c r="J21" s="96"/>
      <c r="K21" s="96"/>
      <c r="L21" s="96"/>
      <c r="M21" s="104">
        <v>0.3</v>
      </c>
      <c r="N21" s="96">
        <f>M21*F21</f>
        <v>700.42499999999995</v>
      </c>
      <c r="O21" s="96"/>
      <c r="P21" s="96"/>
      <c r="Q21" s="96">
        <f t="shared" si="2"/>
        <v>3735.6</v>
      </c>
    </row>
    <row r="22" spans="1:17" ht="21" customHeight="1">
      <c r="A22" s="132"/>
      <c r="B22" s="120" t="s">
        <v>61</v>
      </c>
      <c r="C22" s="121">
        <f>SUM(C15:C21)</f>
        <v>6.75</v>
      </c>
      <c r="D22" s="121"/>
      <c r="E22" s="122">
        <f>SUM(E15:E21)</f>
        <v>40940.9</v>
      </c>
      <c r="F22" s="122">
        <f>SUM(F15:F21)</f>
        <v>39218.85</v>
      </c>
      <c r="G22" s="123"/>
      <c r="H22" s="122">
        <f>SUM(H15:H21)</f>
        <v>9228.119999999999</v>
      </c>
      <c r="I22" s="123"/>
      <c r="J22" s="122"/>
      <c r="K22" s="122"/>
      <c r="L22" s="122"/>
      <c r="M22" s="122"/>
      <c r="N22" s="122">
        <f>SUM(N15:N21)</f>
        <v>11765.654999999999</v>
      </c>
      <c r="O22" s="122"/>
      <c r="P22" s="122"/>
      <c r="Q22" s="122">
        <f>SUM(Q15:Q21)</f>
        <v>60212.624999999993</v>
      </c>
    </row>
    <row r="23" spans="1:17" ht="15" customHeight="1">
      <c r="A23" s="107">
        <v>9</v>
      </c>
      <c r="B23" s="105" t="s">
        <v>73</v>
      </c>
      <c r="C23" s="91">
        <v>0.25</v>
      </c>
      <c r="D23" s="91">
        <v>7</v>
      </c>
      <c r="E23" s="96">
        <v>4112</v>
      </c>
      <c r="F23" s="96">
        <f>E23*C23</f>
        <v>1028</v>
      </c>
      <c r="G23" s="106">
        <v>0.2</v>
      </c>
      <c r="H23" s="96">
        <f>F23*G23</f>
        <v>205.60000000000002</v>
      </c>
      <c r="I23" s="96"/>
      <c r="J23" s="96"/>
      <c r="K23" s="96"/>
      <c r="L23" s="96"/>
      <c r="M23" s="96"/>
      <c r="N23" s="96"/>
      <c r="O23" s="96"/>
      <c r="P23" s="96">
        <v>266.39999999999998</v>
      </c>
      <c r="Q23" s="96">
        <f>P23+N23+L23+H23+F23+J23+O23</f>
        <v>1500</v>
      </c>
    </row>
    <row r="24" spans="1:17" ht="16.5" customHeight="1">
      <c r="A24" s="101">
        <v>10</v>
      </c>
      <c r="B24" s="105" t="s">
        <v>49</v>
      </c>
      <c r="C24" s="91">
        <v>1</v>
      </c>
      <c r="D24" s="91">
        <v>7</v>
      </c>
      <c r="E24" s="96">
        <v>4112</v>
      </c>
      <c r="F24" s="96">
        <f t="shared" ref="F24:F27" si="3">E24*C24</f>
        <v>4112</v>
      </c>
      <c r="G24" s="106">
        <v>0.2</v>
      </c>
      <c r="H24" s="96">
        <f>F24*G24</f>
        <v>822.40000000000009</v>
      </c>
      <c r="I24" s="106">
        <v>0.1</v>
      </c>
      <c r="J24" s="96">
        <f t="shared" ref="J24:J31" si="4">F24*I24</f>
        <v>411.20000000000005</v>
      </c>
      <c r="K24" s="97">
        <v>0.1</v>
      </c>
      <c r="L24" s="96">
        <f>F24*10%</f>
        <v>411.20000000000005</v>
      </c>
      <c r="M24" s="96"/>
      <c r="N24" s="96"/>
      <c r="O24" s="96"/>
      <c r="P24" s="96">
        <v>654.4</v>
      </c>
      <c r="Q24" s="96">
        <f t="shared" ref="Q24:Q27" si="5">P24+N24+L24+H24+F24+J24+O24</f>
        <v>6411.2</v>
      </c>
    </row>
    <row r="25" spans="1:17">
      <c r="A25" s="101">
        <v>11</v>
      </c>
      <c r="B25" s="105" t="s">
        <v>24</v>
      </c>
      <c r="C25" s="91">
        <v>0.5</v>
      </c>
      <c r="D25" s="91">
        <v>7</v>
      </c>
      <c r="E25" s="96">
        <v>4112</v>
      </c>
      <c r="F25" s="96">
        <f t="shared" si="3"/>
        <v>2056</v>
      </c>
      <c r="G25" s="106"/>
      <c r="H25" s="96"/>
      <c r="I25" s="106"/>
      <c r="J25" s="96"/>
      <c r="K25" s="96"/>
      <c r="L25" s="96"/>
      <c r="M25" s="96"/>
      <c r="N25" s="96"/>
      <c r="O25" s="96"/>
      <c r="P25" s="96">
        <v>944</v>
      </c>
      <c r="Q25" s="96">
        <f t="shared" si="5"/>
        <v>3000</v>
      </c>
    </row>
    <row r="26" spans="1:17">
      <c r="A26" s="101">
        <v>12</v>
      </c>
      <c r="B26" s="108" t="s">
        <v>66</v>
      </c>
      <c r="C26" s="91">
        <v>0.5</v>
      </c>
      <c r="D26" s="91">
        <v>3</v>
      </c>
      <c r="E26" s="96">
        <v>3151</v>
      </c>
      <c r="F26" s="96">
        <f t="shared" si="3"/>
        <v>1575.5</v>
      </c>
      <c r="G26" s="106"/>
      <c r="H26" s="96"/>
      <c r="I26" s="106">
        <v>0.1</v>
      </c>
      <c r="J26" s="96">
        <f t="shared" si="4"/>
        <v>157.55000000000001</v>
      </c>
      <c r="K26" s="96"/>
      <c r="L26" s="96"/>
      <c r="M26" s="96"/>
      <c r="N26" s="96"/>
      <c r="O26" s="96"/>
      <c r="P26" s="96">
        <v>1424.5</v>
      </c>
      <c r="Q26" s="96">
        <f t="shared" si="5"/>
        <v>3157.55</v>
      </c>
    </row>
    <row r="27" spans="1:17">
      <c r="A27" s="101">
        <v>13</v>
      </c>
      <c r="B27" s="108" t="s">
        <v>66</v>
      </c>
      <c r="C27" s="91">
        <v>1</v>
      </c>
      <c r="D27" s="91">
        <v>4</v>
      </c>
      <c r="E27" s="96">
        <v>3391</v>
      </c>
      <c r="F27" s="96">
        <f t="shared" si="3"/>
        <v>3391</v>
      </c>
      <c r="G27" s="106"/>
      <c r="H27" s="96"/>
      <c r="I27" s="106">
        <v>0.1</v>
      </c>
      <c r="J27" s="96">
        <f t="shared" si="4"/>
        <v>339.1</v>
      </c>
      <c r="K27" s="96"/>
      <c r="L27" s="96"/>
      <c r="M27" s="96"/>
      <c r="N27" s="96"/>
      <c r="O27" s="96"/>
      <c r="P27" s="96">
        <v>2609</v>
      </c>
      <c r="Q27" s="96">
        <f t="shared" si="5"/>
        <v>6339.1</v>
      </c>
    </row>
    <row r="28" spans="1:17" ht="24" customHeight="1">
      <c r="A28" s="132"/>
      <c r="B28" s="120" t="s">
        <v>62</v>
      </c>
      <c r="C28" s="121">
        <f>SUM(C23:C27)</f>
        <v>3.25</v>
      </c>
      <c r="D28" s="121"/>
      <c r="E28" s="122">
        <f>SUM(E23:E27)</f>
        <v>18878</v>
      </c>
      <c r="F28" s="122">
        <f>SUM(F23:F27)</f>
        <v>12162.5</v>
      </c>
      <c r="G28" s="123"/>
      <c r="H28" s="122">
        <f>SUM(H23:H27)</f>
        <v>1028</v>
      </c>
      <c r="I28" s="123"/>
      <c r="J28" s="122">
        <f>SUM(J23:J27)</f>
        <v>907.85</v>
      </c>
      <c r="K28" s="122"/>
      <c r="L28" s="122">
        <f>SUM(L23:L27)</f>
        <v>411.20000000000005</v>
      </c>
      <c r="M28" s="122"/>
      <c r="N28" s="122"/>
      <c r="O28" s="122"/>
      <c r="P28" s="122">
        <f>SUM(P23:P27)</f>
        <v>5898.3</v>
      </c>
      <c r="Q28" s="122">
        <f>SUM(Q23:Q27)</f>
        <v>20407.849999999999</v>
      </c>
    </row>
    <row r="29" spans="1:17" ht="20.25" customHeight="1">
      <c r="A29" s="101">
        <v>14</v>
      </c>
      <c r="B29" s="105" t="s">
        <v>69</v>
      </c>
      <c r="C29" s="91">
        <v>1.1499999999999999</v>
      </c>
      <c r="D29" s="91">
        <v>5</v>
      </c>
      <c r="E29" s="96">
        <v>3631</v>
      </c>
      <c r="F29" s="96">
        <f t="shared" ref="F29:F39" si="6">E29*C29</f>
        <v>4175.6499999999996</v>
      </c>
      <c r="G29" s="106"/>
      <c r="H29" s="96"/>
      <c r="I29" s="106">
        <v>0.1</v>
      </c>
      <c r="J29" s="96">
        <f t="shared" si="4"/>
        <v>417.565</v>
      </c>
      <c r="K29" s="96"/>
      <c r="L29" s="96"/>
      <c r="M29" s="96"/>
      <c r="N29" s="96"/>
      <c r="O29" s="96"/>
      <c r="P29" s="96">
        <v>2724.35</v>
      </c>
      <c r="Q29" s="96">
        <f>P29+N29+L29+H29+F29+J29+O29</f>
        <v>7317.5649999999996</v>
      </c>
    </row>
    <row r="30" spans="1:17" ht="19.5" customHeight="1">
      <c r="A30" s="101">
        <v>15</v>
      </c>
      <c r="B30" s="105" t="s">
        <v>69</v>
      </c>
      <c r="C30" s="91">
        <v>1.1499999999999999</v>
      </c>
      <c r="D30" s="91">
        <v>5</v>
      </c>
      <c r="E30" s="96">
        <v>3631</v>
      </c>
      <c r="F30" s="96">
        <f t="shared" si="6"/>
        <v>4175.6499999999996</v>
      </c>
      <c r="G30" s="106"/>
      <c r="H30" s="96"/>
      <c r="I30" s="106">
        <v>0.1</v>
      </c>
      <c r="J30" s="96">
        <f t="shared" si="4"/>
        <v>417.565</v>
      </c>
      <c r="K30" s="96"/>
      <c r="L30" s="96"/>
      <c r="M30" s="96"/>
      <c r="N30" s="96"/>
      <c r="O30" s="96"/>
      <c r="P30" s="96">
        <v>2724.35</v>
      </c>
      <c r="Q30" s="96">
        <f t="shared" ref="Q30:Q39" si="7">P30+N30+L30+H30+F30+J30+O30</f>
        <v>7317.5649999999996</v>
      </c>
    </row>
    <row r="31" spans="1:17" ht="19.5" customHeight="1">
      <c r="A31" s="101">
        <v>16</v>
      </c>
      <c r="B31" s="105" t="s">
        <v>69</v>
      </c>
      <c r="C31" s="91">
        <v>1.1499999999999999</v>
      </c>
      <c r="D31" s="91">
        <v>5</v>
      </c>
      <c r="E31" s="96">
        <v>3631</v>
      </c>
      <c r="F31" s="96">
        <f t="shared" si="6"/>
        <v>4175.6499999999996</v>
      </c>
      <c r="G31" s="106"/>
      <c r="H31" s="96"/>
      <c r="I31" s="106">
        <v>0.1</v>
      </c>
      <c r="J31" s="96">
        <f t="shared" si="4"/>
        <v>417.565</v>
      </c>
      <c r="K31" s="96"/>
      <c r="L31" s="96"/>
      <c r="M31" s="96"/>
      <c r="N31" s="96"/>
      <c r="O31" s="96"/>
      <c r="P31" s="96">
        <v>2724.35</v>
      </c>
      <c r="Q31" s="96">
        <f t="shared" si="7"/>
        <v>7317.5649999999996</v>
      </c>
    </row>
    <row r="32" spans="1:17" ht="16.5" customHeight="1">
      <c r="A32" s="101">
        <v>17</v>
      </c>
      <c r="B32" s="102" t="s">
        <v>57</v>
      </c>
      <c r="C32" s="103">
        <v>0.5</v>
      </c>
      <c r="D32" s="103">
        <v>1</v>
      </c>
      <c r="E32" s="92">
        <v>2670</v>
      </c>
      <c r="F32" s="96">
        <f t="shared" si="6"/>
        <v>1335</v>
      </c>
      <c r="G32" s="104"/>
      <c r="H32" s="92"/>
      <c r="I32" s="104"/>
      <c r="J32" s="92"/>
      <c r="K32" s="92"/>
      <c r="L32" s="92"/>
      <c r="M32" s="92"/>
      <c r="N32" s="92"/>
      <c r="O32" s="92"/>
      <c r="P32" s="92">
        <v>1665</v>
      </c>
      <c r="Q32" s="96">
        <f t="shared" si="7"/>
        <v>3000</v>
      </c>
    </row>
    <row r="33" spans="1:17" ht="19.5" customHeight="1">
      <c r="A33" s="101">
        <v>18</v>
      </c>
      <c r="B33" s="102" t="s">
        <v>70</v>
      </c>
      <c r="C33" s="103">
        <v>0.75</v>
      </c>
      <c r="D33" s="103">
        <v>2</v>
      </c>
      <c r="E33" s="92">
        <v>2910</v>
      </c>
      <c r="F33" s="96">
        <f t="shared" si="6"/>
        <v>2182.5</v>
      </c>
      <c r="G33" s="104"/>
      <c r="H33" s="92"/>
      <c r="I33" s="104">
        <v>0.1</v>
      </c>
      <c r="J33" s="92">
        <f>F33*I33</f>
        <v>218.25</v>
      </c>
      <c r="K33" s="92"/>
      <c r="L33" s="92"/>
      <c r="M33" s="92"/>
      <c r="N33" s="92"/>
      <c r="O33" s="92"/>
      <c r="P33" s="92">
        <v>2317.5</v>
      </c>
      <c r="Q33" s="96">
        <f t="shared" si="7"/>
        <v>4718.25</v>
      </c>
    </row>
    <row r="34" spans="1:17" ht="15" customHeight="1">
      <c r="A34" s="101">
        <v>19</v>
      </c>
      <c r="B34" s="102" t="s">
        <v>71</v>
      </c>
      <c r="C34" s="103">
        <v>0.5</v>
      </c>
      <c r="D34" s="103">
        <v>1</v>
      </c>
      <c r="E34" s="92">
        <v>2670</v>
      </c>
      <c r="F34" s="96">
        <f t="shared" si="6"/>
        <v>1335</v>
      </c>
      <c r="G34" s="104"/>
      <c r="H34" s="92"/>
      <c r="I34" s="104"/>
      <c r="J34" s="92"/>
      <c r="K34" s="92"/>
      <c r="L34" s="92"/>
      <c r="M34" s="92"/>
      <c r="N34" s="92"/>
      <c r="O34" s="92"/>
      <c r="P34" s="92">
        <v>1665</v>
      </c>
      <c r="Q34" s="96">
        <f t="shared" si="7"/>
        <v>3000</v>
      </c>
    </row>
    <row r="35" spans="1:17">
      <c r="A35" s="101">
        <v>20</v>
      </c>
      <c r="B35" s="102" t="s">
        <v>29</v>
      </c>
      <c r="C35" s="103">
        <v>1</v>
      </c>
      <c r="D35" s="103">
        <v>1</v>
      </c>
      <c r="E35" s="92">
        <v>2670</v>
      </c>
      <c r="F35" s="96">
        <f t="shared" si="6"/>
        <v>2670</v>
      </c>
      <c r="G35" s="104"/>
      <c r="H35" s="92"/>
      <c r="I35" s="104"/>
      <c r="J35" s="92"/>
      <c r="K35" s="92"/>
      <c r="L35" s="92"/>
      <c r="M35" s="92"/>
      <c r="N35" s="92"/>
      <c r="O35" s="116">
        <v>1068</v>
      </c>
      <c r="P35" s="92">
        <v>3330</v>
      </c>
      <c r="Q35" s="96">
        <f t="shared" si="7"/>
        <v>7068</v>
      </c>
    </row>
    <row r="36" spans="1:17">
      <c r="A36" s="101">
        <v>21</v>
      </c>
      <c r="B36" s="102" t="s">
        <v>29</v>
      </c>
      <c r="C36" s="103">
        <v>1</v>
      </c>
      <c r="D36" s="103">
        <v>1</v>
      </c>
      <c r="E36" s="92">
        <v>2670</v>
      </c>
      <c r="F36" s="96">
        <f t="shared" si="6"/>
        <v>2670</v>
      </c>
      <c r="G36" s="104"/>
      <c r="H36" s="92"/>
      <c r="I36" s="104"/>
      <c r="J36" s="92"/>
      <c r="K36" s="92"/>
      <c r="L36" s="92"/>
      <c r="M36" s="92"/>
      <c r="N36" s="92"/>
      <c r="O36" s="116">
        <v>1068</v>
      </c>
      <c r="P36" s="92">
        <v>3330</v>
      </c>
      <c r="Q36" s="96">
        <f t="shared" si="7"/>
        <v>7068</v>
      </c>
    </row>
    <row r="37" spans="1:17">
      <c r="A37" s="101">
        <v>22</v>
      </c>
      <c r="B37" s="102" t="s">
        <v>30</v>
      </c>
      <c r="C37" s="103">
        <v>1</v>
      </c>
      <c r="D37" s="103">
        <v>1</v>
      </c>
      <c r="E37" s="92">
        <v>2670</v>
      </c>
      <c r="F37" s="96">
        <f t="shared" si="6"/>
        <v>2670</v>
      </c>
      <c r="G37" s="104"/>
      <c r="H37" s="92"/>
      <c r="I37" s="104"/>
      <c r="J37" s="92"/>
      <c r="K37" s="92"/>
      <c r="L37" s="92"/>
      <c r="M37" s="92"/>
      <c r="N37" s="92"/>
      <c r="O37" s="92"/>
      <c r="P37" s="92">
        <v>3330</v>
      </c>
      <c r="Q37" s="96">
        <f t="shared" si="7"/>
        <v>6000</v>
      </c>
    </row>
    <row r="38" spans="1:17" ht="19.5" customHeight="1">
      <c r="A38" s="101">
        <v>23</v>
      </c>
      <c r="B38" s="102" t="s">
        <v>72</v>
      </c>
      <c r="C38" s="103">
        <v>0.5</v>
      </c>
      <c r="D38" s="103">
        <v>1</v>
      </c>
      <c r="E38" s="92">
        <v>2670</v>
      </c>
      <c r="F38" s="96">
        <f t="shared" si="6"/>
        <v>1335</v>
      </c>
      <c r="G38" s="104"/>
      <c r="H38" s="92"/>
      <c r="I38" s="104"/>
      <c r="J38" s="92"/>
      <c r="K38" s="92"/>
      <c r="L38" s="92"/>
      <c r="M38" s="92"/>
      <c r="N38" s="92"/>
      <c r="O38" s="92"/>
      <c r="P38" s="92">
        <v>1665</v>
      </c>
      <c r="Q38" s="96">
        <f t="shared" si="7"/>
        <v>3000</v>
      </c>
    </row>
    <row r="39" spans="1:17">
      <c r="A39" s="101">
        <v>24</v>
      </c>
      <c r="B39" s="109" t="s">
        <v>32</v>
      </c>
      <c r="C39" s="103">
        <v>1</v>
      </c>
      <c r="D39" s="103">
        <v>1</v>
      </c>
      <c r="E39" s="92">
        <v>2670</v>
      </c>
      <c r="F39" s="96">
        <f t="shared" si="6"/>
        <v>2670</v>
      </c>
      <c r="G39" s="104"/>
      <c r="H39" s="92"/>
      <c r="I39" s="104">
        <v>0.1</v>
      </c>
      <c r="J39" s="92">
        <f>F39*I39</f>
        <v>267</v>
      </c>
      <c r="K39" s="92"/>
      <c r="L39" s="92"/>
      <c r="M39" s="92"/>
      <c r="N39" s="92"/>
      <c r="O39" s="92"/>
      <c r="P39" s="92">
        <v>3330</v>
      </c>
      <c r="Q39" s="96">
        <f t="shared" si="7"/>
        <v>6267</v>
      </c>
    </row>
    <row r="40" spans="1:17">
      <c r="A40" s="133"/>
      <c r="B40" s="124" t="s">
        <v>63</v>
      </c>
      <c r="C40" s="125">
        <f>SUM(C29:C39)</f>
        <v>9.6999999999999993</v>
      </c>
      <c r="D40" s="125"/>
      <c r="E40" s="126">
        <f>SUM(E29:E39)</f>
        <v>32493</v>
      </c>
      <c r="F40" s="126">
        <f>SUM(F29:F39)</f>
        <v>29394.449999999997</v>
      </c>
      <c r="G40" s="127"/>
      <c r="H40" s="126"/>
      <c r="I40" s="127"/>
      <c r="J40" s="126">
        <f>SUM(J29:J39)</f>
        <v>1737.9449999999999</v>
      </c>
      <c r="K40" s="126"/>
      <c r="L40" s="126"/>
      <c r="M40" s="126"/>
      <c r="N40" s="126"/>
      <c r="O40" s="126">
        <f>SUM(O29:O39)</f>
        <v>2136</v>
      </c>
      <c r="P40" s="126">
        <f>SUM(P29:P39)</f>
        <v>28805.55</v>
      </c>
      <c r="Q40" s="126">
        <f>SUM(Q29:Q39)</f>
        <v>62073.945</v>
      </c>
    </row>
    <row r="41" spans="1:17">
      <c r="A41" s="133"/>
      <c r="B41" s="128" t="s">
        <v>33</v>
      </c>
      <c r="C41" s="129">
        <f>C40+C28+C22+C14</f>
        <v>20.7</v>
      </c>
      <c r="D41" s="126"/>
      <c r="E41" s="126">
        <f>E40+E28+E22+E14</f>
        <v>100505.79999999999</v>
      </c>
      <c r="F41" s="126">
        <f>F40+F28+F22+F14</f>
        <v>88969.699999999983</v>
      </c>
      <c r="G41" s="126"/>
      <c r="H41" s="126">
        <f>H40+H28+H22+H14</f>
        <v>12714.289999999999</v>
      </c>
      <c r="I41" s="126"/>
      <c r="J41" s="126">
        <f>J40+J28+J22+J14</f>
        <v>2645.7950000000001</v>
      </c>
      <c r="K41" s="126"/>
      <c r="L41" s="126">
        <f>L40+L28+L22+L14</f>
        <v>411.20000000000005</v>
      </c>
      <c r="M41" s="126"/>
      <c r="N41" s="126">
        <f>N40+N28+N22+N14</f>
        <v>14223.824999999999</v>
      </c>
      <c r="O41" s="126">
        <f>SUM(O35:O39)</f>
        <v>2136</v>
      </c>
      <c r="P41" s="130">
        <f>P40+P28</f>
        <v>34703.85</v>
      </c>
      <c r="Q41" s="131">
        <f>Q40+Q28+Q22+Q14</f>
        <v>155804.65999999997</v>
      </c>
    </row>
    <row r="42" spans="1:17">
      <c r="A42" s="2"/>
      <c r="B42" s="155" t="s">
        <v>97</v>
      </c>
      <c r="C42" s="155"/>
      <c r="D42" s="155"/>
      <c r="E42" s="155"/>
      <c r="F42" s="156" t="s">
        <v>87</v>
      </c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</row>
    <row r="43" spans="1:17">
      <c r="A43" s="2"/>
      <c r="B43" s="155"/>
      <c r="C43" s="155"/>
      <c r="D43" s="155"/>
      <c r="E43" s="155"/>
      <c r="F43" s="157" t="s">
        <v>64</v>
      </c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</row>
  </sheetData>
  <mergeCells count="7">
    <mergeCell ref="E9:L9"/>
    <mergeCell ref="G11:H11"/>
    <mergeCell ref="I11:J11"/>
    <mergeCell ref="K11:L11"/>
    <mergeCell ref="B42:E43"/>
    <mergeCell ref="F42:Q42"/>
    <mergeCell ref="F43:Q43"/>
  </mergeCells>
  <pageMargins left="0.27559055118110237" right="0.19685039370078741" top="0.19685039370078741" bottom="0.19685039370078741" header="0.19685039370078741" footer="0.19685039370078741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01.12.2016</vt:lpstr>
      <vt:lpstr>01.09.2017</vt:lpstr>
      <vt:lpstr>01.11.2021</vt:lpstr>
      <vt:lpstr>01.07.2021</vt:lpstr>
      <vt:lpstr>Лист1</vt:lpstr>
      <vt:lpstr>'01.07.2021'!Область_печати</vt:lpstr>
      <vt:lpstr>'01.11.2021'!Область_печати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Eugeniy</dc:creator>
  <cp:lastModifiedBy>Пользователь</cp:lastModifiedBy>
  <cp:lastPrinted>2021-12-07T08:22:21Z</cp:lastPrinted>
  <dcterms:created xsi:type="dcterms:W3CDTF">2016-09-27T12:18:39Z</dcterms:created>
  <dcterms:modified xsi:type="dcterms:W3CDTF">2021-12-13T11:13:11Z</dcterms:modified>
</cp:coreProperties>
</file>