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9440" windowHeight="12705"/>
  </bookViews>
  <sheets>
    <sheet name="01.11.2021" sheetId="6" r:id="rId1"/>
    <sheet name="01.07.2021 " sheetId="7" r:id="rId2"/>
    <sheet name="Лист1" sheetId="8" r:id="rId3"/>
  </sheets>
  <definedNames>
    <definedName name="_xlnm.Print_Area" localSheetId="1">'01.07.2021 '!$A$1:$O$42</definedName>
    <definedName name="_xlnm.Print_Area" localSheetId="0">'01.11.2021'!$A$1:$O$41</definedName>
  </definedNames>
  <calcPr calcId="125725"/>
</workbook>
</file>

<file path=xl/calcChain.xml><?xml version="1.0" encoding="utf-8"?>
<calcChain xmlns="http://schemas.openxmlformats.org/spreadsheetml/2006/main">
  <c r="L21" i="6"/>
  <c r="H16"/>
  <c r="H14"/>
  <c r="C36"/>
  <c r="C23"/>
  <c r="C38"/>
  <c r="C28"/>
  <c r="H14" i="7"/>
  <c r="F15"/>
  <c r="C39" i="8"/>
  <c r="N37"/>
  <c r="M37"/>
  <c r="M39" s="1"/>
  <c r="E37"/>
  <c r="F36"/>
  <c r="O36" s="1"/>
  <c r="F35"/>
  <c r="O35" s="1"/>
  <c r="F34"/>
  <c r="O34" s="1"/>
  <c r="J33"/>
  <c r="F33"/>
  <c r="F32"/>
  <c r="J32" s="1"/>
  <c r="F31"/>
  <c r="J31" s="1"/>
  <c r="F30"/>
  <c r="O30" s="1"/>
  <c r="F29"/>
  <c r="F37" s="1"/>
  <c r="N28"/>
  <c r="E28"/>
  <c r="F27"/>
  <c r="J27" s="1"/>
  <c r="F26"/>
  <c r="O26" s="1"/>
  <c r="F25"/>
  <c r="F24"/>
  <c r="K24" s="1"/>
  <c r="K28" s="1"/>
  <c r="K39" s="1"/>
  <c r="E23"/>
  <c r="F22"/>
  <c r="L22" s="1"/>
  <c r="F21"/>
  <c r="L21" s="1"/>
  <c r="F20"/>
  <c r="L20" s="1"/>
  <c r="F19"/>
  <c r="L19" s="1"/>
  <c r="F18"/>
  <c r="L18" s="1"/>
  <c r="F17"/>
  <c r="L17" s="1"/>
  <c r="L16"/>
  <c r="H16"/>
  <c r="E15"/>
  <c r="F14"/>
  <c r="L14" s="1"/>
  <c r="F14" i="6"/>
  <c r="F15" s="1"/>
  <c r="O30" i="7"/>
  <c r="O31"/>
  <c r="O32"/>
  <c r="O33"/>
  <c r="O34"/>
  <c r="O35"/>
  <c r="O36"/>
  <c r="O29"/>
  <c r="O25"/>
  <c r="O26"/>
  <c r="O27"/>
  <c r="C39"/>
  <c r="N37"/>
  <c r="M37"/>
  <c r="M39" s="1"/>
  <c r="E37"/>
  <c r="F36"/>
  <c r="R36" s="1"/>
  <c r="R35"/>
  <c r="F35"/>
  <c r="F34"/>
  <c r="R34" s="1"/>
  <c r="F33"/>
  <c r="F32"/>
  <c r="F31"/>
  <c r="R30"/>
  <c r="F30"/>
  <c r="J29"/>
  <c r="F29"/>
  <c r="N28"/>
  <c r="E28"/>
  <c r="F27"/>
  <c r="F26"/>
  <c r="F25"/>
  <c r="F24"/>
  <c r="F28" s="1"/>
  <c r="E23"/>
  <c r="L22"/>
  <c r="L21"/>
  <c r="F20"/>
  <c r="L20" s="1"/>
  <c r="L19"/>
  <c r="L18"/>
  <c r="L17"/>
  <c r="L16"/>
  <c r="E15"/>
  <c r="N28" i="6"/>
  <c r="M36"/>
  <c r="M38" s="1"/>
  <c r="E36"/>
  <c r="F35"/>
  <c r="O35" s="1"/>
  <c r="R35" s="1"/>
  <c r="F34"/>
  <c r="O34" s="1"/>
  <c r="F33"/>
  <c r="O33" s="1"/>
  <c r="F32"/>
  <c r="J32" s="1"/>
  <c r="F31"/>
  <c r="F30"/>
  <c r="O30" s="1"/>
  <c r="F29"/>
  <c r="E28"/>
  <c r="F27"/>
  <c r="F26"/>
  <c r="O26" s="1"/>
  <c r="F25"/>
  <c r="F24"/>
  <c r="E23"/>
  <c r="F22"/>
  <c r="L22" s="1"/>
  <c r="F21"/>
  <c r="F20"/>
  <c r="L20" s="1"/>
  <c r="F19"/>
  <c r="L19" s="1"/>
  <c r="F18"/>
  <c r="L18" s="1"/>
  <c r="F17"/>
  <c r="L17" s="1"/>
  <c r="L16"/>
  <c r="E15"/>
  <c r="O32" l="1"/>
  <c r="L14"/>
  <c r="L15" s="1"/>
  <c r="H25"/>
  <c r="O25" s="1"/>
  <c r="R25" s="1"/>
  <c r="H15"/>
  <c r="F28"/>
  <c r="H24" i="7"/>
  <c r="L14"/>
  <c r="L15" s="1"/>
  <c r="H14" i="8"/>
  <c r="H15" s="1"/>
  <c r="F15"/>
  <c r="H17"/>
  <c r="H23" s="1"/>
  <c r="H18"/>
  <c r="H19"/>
  <c r="O19" s="1"/>
  <c r="H20"/>
  <c r="H21"/>
  <c r="O21" s="1"/>
  <c r="H22"/>
  <c r="F23"/>
  <c r="O33"/>
  <c r="O18"/>
  <c r="O20"/>
  <c r="O22"/>
  <c r="H25"/>
  <c r="O25" s="1"/>
  <c r="O31"/>
  <c r="E39"/>
  <c r="N39"/>
  <c r="L15"/>
  <c r="O14"/>
  <c r="O15" s="1"/>
  <c r="L23"/>
  <c r="L39" s="1"/>
  <c r="O17"/>
  <c r="O16"/>
  <c r="J24"/>
  <c r="J28" s="1"/>
  <c r="O27"/>
  <c r="F28"/>
  <c r="O32"/>
  <c r="H24"/>
  <c r="H28" s="1"/>
  <c r="J29"/>
  <c r="J37" s="1"/>
  <c r="J39" s="1"/>
  <c r="N39" i="7"/>
  <c r="R26"/>
  <c r="F37"/>
  <c r="H28"/>
  <c r="H25"/>
  <c r="R25" s="1"/>
  <c r="K24"/>
  <c r="K28" s="1"/>
  <c r="K39" s="1"/>
  <c r="E39"/>
  <c r="L23"/>
  <c r="R29"/>
  <c r="H15"/>
  <c r="H16"/>
  <c r="H17"/>
  <c r="O17" s="1"/>
  <c r="H18"/>
  <c r="O18" s="1"/>
  <c r="H19"/>
  <c r="O19" s="1"/>
  <c r="H20"/>
  <c r="O20" s="1"/>
  <c r="H21"/>
  <c r="O21" s="1"/>
  <c r="H22"/>
  <c r="O22" s="1"/>
  <c r="F23"/>
  <c r="J24"/>
  <c r="O24" s="1"/>
  <c r="J27"/>
  <c r="R27" s="1"/>
  <c r="J31"/>
  <c r="J32"/>
  <c r="R32" s="1"/>
  <c r="J33"/>
  <c r="R33" s="1"/>
  <c r="R31"/>
  <c r="R26" i="6"/>
  <c r="R30"/>
  <c r="R34"/>
  <c r="R32"/>
  <c r="R33"/>
  <c r="N36"/>
  <c r="N38" s="1"/>
  <c r="H18"/>
  <c r="O18" s="1"/>
  <c r="H22"/>
  <c r="O22" s="1"/>
  <c r="H21"/>
  <c r="O21" s="1"/>
  <c r="H20"/>
  <c r="O20" s="1"/>
  <c r="H19"/>
  <c r="O19" s="1"/>
  <c r="H17"/>
  <c r="O17" s="1"/>
  <c r="F23"/>
  <c r="E38"/>
  <c r="L23"/>
  <c r="L38" s="1"/>
  <c r="O16"/>
  <c r="O14"/>
  <c r="O15" s="1"/>
  <c r="K24"/>
  <c r="K28" s="1"/>
  <c r="K38" s="1"/>
  <c r="J27"/>
  <c r="J29"/>
  <c r="J31"/>
  <c r="O31" s="1"/>
  <c r="F36"/>
  <c r="J24"/>
  <c r="H28" l="1"/>
  <c r="O24"/>
  <c r="O27"/>
  <c r="R27" s="1"/>
  <c r="O29"/>
  <c r="R29" s="1"/>
  <c r="L39" i="7"/>
  <c r="O14"/>
  <c r="O15" s="1"/>
  <c r="H39" i="8"/>
  <c r="F39"/>
  <c r="O24"/>
  <c r="O28" s="1"/>
  <c r="O23"/>
  <c r="O29"/>
  <c r="O37" s="1"/>
  <c r="F39" i="7"/>
  <c r="J28"/>
  <c r="H23"/>
  <c r="H39" s="1"/>
  <c r="J37"/>
  <c r="J39" s="1"/>
  <c r="O16"/>
  <c r="O23" s="1"/>
  <c r="O37"/>
  <c r="R24" i="6"/>
  <c r="H23"/>
  <c r="H38" s="1"/>
  <c r="F38"/>
  <c r="O23"/>
  <c r="J36"/>
  <c r="J28"/>
  <c r="O28" l="1"/>
  <c r="O39" i="8"/>
  <c r="O7" s="1"/>
  <c r="O28" i="7"/>
  <c r="O39" s="1"/>
  <c r="R24"/>
  <c r="R31" i="6"/>
  <c r="O36"/>
  <c r="J38"/>
  <c r="O38" l="1"/>
  <c r="T39" i="7"/>
  <c r="O7"/>
  <c r="T38" i="6" l="1"/>
</calcChain>
</file>

<file path=xl/sharedStrings.xml><?xml version="1.0" encoding="utf-8"?>
<sst xmlns="http://schemas.openxmlformats.org/spreadsheetml/2006/main" count="152" uniqueCount="65">
  <si>
    <t>П№</t>
  </si>
  <si>
    <t xml:space="preserve">Посада </t>
  </si>
  <si>
    <t xml:space="preserve">К-ть штатних посад </t>
  </si>
  <si>
    <t>Тарифний розряд</t>
  </si>
  <si>
    <t>Посадовий оклад</t>
  </si>
  <si>
    <t>Заробітна плата за місяць</t>
  </si>
  <si>
    <t>Вислуга</t>
  </si>
  <si>
    <t>Доплата за роботу з дезрозчинами</t>
  </si>
  <si>
    <t xml:space="preserve">Старшинство </t>
  </si>
  <si>
    <t>Надбавка 30% по ст № 23 від 11.01.2018</t>
  </si>
  <si>
    <t>Доплата за нічні</t>
  </si>
  <si>
    <t>Фонд заробітної плати на місяць (ГРН.)</t>
  </si>
  <si>
    <t>Завідувачка</t>
  </si>
  <si>
    <t xml:space="preserve">Керівники </t>
  </si>
  <si>
    <t>Вихователь</t>
  </si>
  <si>
    <t>Музичний керівник</t>
  </si>
  <si>
    <t>Інструктор з фізичної культури</t>
  </si>
  <si>
    <t>Керівник гурткової роботи</t>
  </si>
  <si>
    <t>Вихователі всього</t>
  </si>
  <si>
    <t>Старша медсестра</t>
  </si>
  <si>
    <t>Медсестра з дієтхарчування</t>
  </si>
  <si>
    <t xml:space="preserve">Завгосп </t>
  </si>
  <si>
    <t>Кухар</t>
  </si>
  <si>
    <t xml:space="preserve">Спеціалісти всього </t>
  </si>
  <si>
    <t>Машиніст по пранню білизни</t>
  </si>
  <si>
    <t>Каштелянка</t>
  </si>
  <si>
    <t>Підсобний робітник</t>
  </si>
  <si>
    <t>Помічник вихователя</t>
  </si>
  <si>
    <t>Прибиральниця службових прим.</t>
  </si>
  <si>
    <t>Сторож</t>
  </si>
  <si>
    <t>Робітник по обслуг.будівлі</t>
  </si>
  <si>
    <t>Робітники всього</t>
  </si>
  <si>
    <t xml:space="preserve"> </t>
  </si>
  <si>
    <r>
      <t>комунального закладу «Дошкільний навчальний заклад загального типу «Веселка» Сурсько-Литовської сільської ради</t>
    </r>
    <r>
      <rPr>
        <sz val="11"/>
        <color theme="1"/>
        <rFont val="Times New Roman"/>
        <family val="1"/>
        <charset val="204"/>
      </rPr>
      <t>»</t>
    </r>
  </si>
  <si>
    <t>Всього</t>
  </si>
  <si>
    <t xml:space="preserve">                                                                                                                                                                                                      Затверджено </t>
  </si>
  <si>
    <t xml:space="preserve">                                                                                                                                                                                 штат у кількості 17,25  штатних одиниць</t>
  </si>
  <si>
    <r>
      <t xml:space="preserve">Погоджено: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Наказ Міністерства фінансів України від 28.01.2002р.№57 </t>
    </r>
  </si>
  <si>
    <t>доплата до МЗП</t>
  </si>
  <si>
    <t xml:space="preserve">22%есв </t>
  </si>
  <si>
    <t>диз</t>
  </si>
  <si>
    <t>нічні</t>
  </si>
  <si>
    <t>Двірник</t>
  </si>
  <si>
    <t>ШТАТНИЙ РОЗПИС НА 01.07.2021 року</t>
  </si>
  <si>
    <t xml:space="preserve">                                                                                                                                                                                               сто тридцять чотири тисячі вісімсот сім грн. 53 коп.</t>
  </si>
  <si>
    <t xml:space="preserve">             Завідувачка ДНЗ  _____________ Антоніна ШИХИРІНА                                               Економіст __________________________Катерина ДЖИХУР</t>
  </si>
  <si>
    <r>
      <t xml:space="preserve">Начальник фінансового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>Затверджую:</t>
    </r>
  </si>
  <si>
    <t>______________ Марина ІВАНЕНКО                                                                                                              Сільський голова___________Григорій АНДРЄЄВ</t>
  </si>
  <si>
    <r>
      <t xml:space="preserve">Вихователь </t>
    </r>
    <r>
      <rPr>
        <sz val="8"/>
        <color theme="1"/>
        <rFont val="Times New Roman"/>
        <family val="1"/>
        <charset val="204"/>
      </rPr>
      <t>(Носенко)</t>
    </r>
  </si>
  <si>
    <r>
      <t>Музичний керівник</t>
    </r>
    <r>
      <rPr>
        <sz val="8"/>
        <color theme="1"/>
        <rFont val="Times New Roman"/>
        <family val="1"/>
        <charset val="204"/>
      </rPr>
      <t xml:space="preserve"> (Носенко)</t>
    </r>
  </si>
  <si>
    <r>
      <t>Керівник гурткової роботи</t>
    </r>
    <r>
      <rPr>
        <sz val="8"/>
        <color theme="1"/>
        <rFont val="Times New Roman"/>
        <family val="1"/>
        <charset val="204"/>
      </rPr>
      <t>(Шихирина)</t>
    </r>
  </si>
  <si>
    <r>
      <t xml:space="preserve">Вихователь </t>
    </r>
    <r>
      <rPr>
        <sz val="8"/>
        <color theme="1"/>
        <rFont val="Times New Roman"/>
        <family val="1"/>
        <charset val="204"/>
      </rPr>
      <t>(Левенець)</t>
    </r>
  </si>
  <si>
    <r>
      <t xml:space="preserve">Вихователь </t>
    </r>
    <r>
      <rPr>
        <sz val="8"/>
        <color theme="1"/>
        <rFont val="Times New Roman"/>
        <family val="1"/>
        <charset val="204"/>
      </rPr>
      <t>(Білоусова)</t>
    </r>
  </si>
  <si>
    <r>
      <t xml:space="preserve">Вихователь </t>
    </r>
    <r>
      <rPr>
        <sz val="8"/>
        <color theme="1"/>
        <rFont val="Times New Roman"/>
        <family val="1"/>
        <charset val="204"/>
      </rPr>
      <t>(Стародубцева)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</si>
  <si>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Затверджено </t>
  </si>
  <si>
    <r>
      <t>Інструктор з фізичної культури</t>
    </r>
    <r>
      <rPr>
        <sz val="8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(Кириленко)</t>
    </r>
  </si>
  <si>
    <t>ШТАТНИЙ РОЗПИС НА СІЧЕНЬ 2021 року</t>
  </si>
  <si>
    <t xml:space="preserve">                                                                                                                                                                                               сто двадцять вісім тисяч шістьсот двадцять шість  грн. 40 коп.</t>
  </si>
  <si>
    <t>______________ Катерина ДЖИХУР                                                                                                        Сільський голова___________Григорій АНДРЄЄВ</t>
  </si>
  <si>
    <r>
      <t xml:space="preserve">В.о. начальника фінансово-економічного відділу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>Затверджую:</t>
    </r>
  </si>
  <si>
    <r>
      <t xml:space="preserve">                                              Погоджено: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Наказ Міністерства фінансів України від 28.01.2002р.№57 </t>
    </r>
  </si>
  <si>
    <t xml:space="preserve">             Завідувачка ДНЗ  _____________ Антоніна ШИХИРІНА                   Спеціаліст відділу обліку та звітності__________________________Юлія ПОПОВА</t>
  </si>
  <si>
    <r>
      <t>Завідувачка</t>
    </r>
    <r>
      <rPr>
        <sz val="8"/>
        <color theme="1"/>
        <rFont val="Times New Roman"/>
        <family val="1"/>
        <charset val="204"/>
      </rPr>
      <t xml:space="preserve"> (Шихирина А.О.)</t>
    </r>
  </si>
  <si>
    <r>
      <t xml:space="preserve">Вихователь </t>
    </r>
    <r>
      <rPr>
        <sz val="8"/>
        <color theme="1"/>
        <rFont val="Times New Roman"/>
        <family val="1"/>
        <charset val="204"/>
      </rPr>
      <t>(Шихирина Л.М.)</t>
    </r>
  </si>
  <si>
    <t>ШТАТНИЙ РОЗПИС З 01.01.2022 року</t>
  </si>
</sst>
</file>

<file path=xl/styles.xml><?xml version="1.0" encoding="utf-8"?>
<styleSheet xmlns="http://schemas.openxmlformats.org/spreadsheetml/2006/main">
  <fonts count="14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9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top" wrapText="1"/>
    </xf>
    <xf numFmtId="1" fontId="6" fillId="0" borderId="4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vertical="top" wrapText="1"/>
    </xf>
    <xf numFmtId="1" fontId="6" fillId="0" borderId="4" xfId="0" applyNumberFormat="1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9" fontId="6" fillId="0" borderId="4" xfId="0" applyNumberFormat="1" applyFont="1" applyBorder="1" applyAlignment="1">
      <alignment wrapText="1"/>
    </xf>
    <xf numFmtId="9" fontId="6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2" fontId="1" fillId="0" borderId="0" xfId="0" applyNumberFormat="1" applyFont="1"/>
    <xf numFmtId="0" fontId="6" fillId="0" borderId="9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11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9" fontId="1" fillId="0" borderId="0" xfId="1" applyFont="1"/>
    <xf numFmtId="9" fontId="1" fillId="0" borderId="0" xfId="1" applyFont="1" applyAlignment="1">
      <alignment horizontal="right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6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2" fontId="6" fillId="0" borderId="12" xfId="0" applyNumberFormat="1" applyFont="1" applyFill="1" applyBorder="1" applyAlignment="1">
      <alignment horizontal="center" wrapText="1"/>
    </xf>
    <xf numFmtId="0" fontId="8" fillId="3" borderId="2" xfId="0" applyFont="1" applyFill="1" applyBorder="1" applyAlignment="1">
      <alignment vertical="top" wrapText="1"/>
    </xf>
    <xf numFmtId="0" fontId="9" fillId="3" borderId="4" xfId="0" applyFont="1" applyFill="1" applyBorder="1" applyAlignment="1">
      <alignment vertical="top" wrapText="1"/>
    </xf>
    <xf numFmtId="0" fontId="9" fillId="3" borderId="4" xfId="0" applyFont="1" applyFill="1" applyBorder="1" applyAlignment="1">
      <alignment horizontal="center" vertical="center" wrapText="1"/>
    </xf>
    <xf numFmtId="2" fontId="9" fillId="3" borderId="4" xfId="0" applyNumberFormat="1" applyFont="1" applyFill="1" applyBorder="1" applyAlignment="1">
      <alignment horizontal="center" vertical="center" wrapText="1"/>
    </xf>
    <xf numFmtId="9" fontId="9" fillId="3" borderId="4" xfId="0" applyNumberFormat="1" applyFont="1" applyFill="1" applyBorder="1" applyAlignment="1">
      <alignment vertical="top" wrapText="1"/>
    </xf>
    <xf numFmtId="2" fontId="9" fillId="3" borderId="4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top" wrapText="1"/>
    </xf>
    <xf numFmtId="2" fontId="3" fillId="3" borderId="4" xfId="0" applyNumberFormat="1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1" fontId="10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 vertical="top" wrapText="1"/>
    </xf>
    <xf numFmtId="1" fontId="3" fillId="3" borderId="8" xfId="0" applyNumberFormat="1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9" fillId="3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3" borderId="5" xfId="0" applyNumberFormat="1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2" fontId="10" fillId="3" borderId="16" xfId="0" applyNumberFormat="1" applyFont="1" applyFill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6" fillId="3" borderId="1" xfId="0" applyNumberFormat="1" applyFont="1" applyFill="1" applyBorder="1" applyAlignment="1">
      <alignment vertical="top" wrapText="1"/>
    </xf>
    <xf numFmtId="2" fontId="6" fillId="3" borderId="5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0"/>
  <sheetViews>
    <sheetView tabSelected="1" view="pageBreakPreview" topLeftCell="A10" zoomScale="75" zoomScaleNormal="100" zoomScaleSheetLayoutView="75" workbookViewId="0">
      <selection activeCell="B40" sqref="B40:O40"/>
    </sheetView>
  </sheetViews>
  <sheetFormatPr defaultRowHeight="12.75"/>
  <cols>
    <col min="1" max="1" width="6.85546875" style="1" customWidth="1"/>
    <col min="2" max="2" width="40.42578125" style="1" customWidth="1"/>
    <col min="3" max="3" width="10.28515625" style="1" customWidth="1"/>
    <col min="4" max="4" width="9.140625" style="1"/>
    <col min="5" max="5" width="13.140625" style="1" customWidth="1"/>
    <col min="6" max="6" width="16.5703125" style="4" customWidth="1"/>
    <col min="7" max="7" width="9.140625" style="1"/>
    <col min="8" max="8" width="12.140625" style="1" customWidth="1"/>
    <col min="9" max="9" width="9.140625" style="1"/>
    <col min="10" max="10" width="10.140625" style="1" customWidth="1"/>
    <col min="11" max="11" width="10.7109375" style="1" customWidth="1"/>
    <col min="12" max="12" width="13.7109375" style="1" customWidth="1"/>
    <col min="13" max="14" width="12.28515625" style="1" customWidth="1"/>
    <col min="15" max="16" width="16.5703125" style="1" customWidth="1"/>
    <col min="17" max="16384" width="9.140625" style="1"/>
  </cols>
  <sheetData>
    <row r="1" spans="1:19" ht="15">
      <c r="A1" s="2"/>
      <c r="B1" s="2"/>
      <c r="C1" s="2"/>
      <c r="D1" s="2"/>
      <c r="E1" s="2"/>
      <c r="F1" s="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>
      <c r="A2" s="2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41"/>
    </row>
    <row r="3" spans="1:19" ht="15">
      <c r="A3" s="2"/>
      <c r="B3" s="2"/>
      <c r="C3" s="2"/>
      <c r="D3" s="2"/>
      <c r="E3" s="2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15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75"/>
      <c r="Q4" s="2"/>
      <c r="R4" s="2"/>
    </row>
    <row r="5" spans="1:19" ht="1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75"/>
      <c r="Q5" s="2"/>
      <c r="R5" s="2"/>
    </row>
    <row r="6" spans="1:19" ht="15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76"/>
      <c r="Q6" s="2"/>
      <c r="R6" s="2"/>
    </row>
    <row r="7" spans="1:19" ht="15">
      <c r="A7" s="40"/>
      <c r="B7" s="40"/>
      <c r="C7" s="40"/>
      <c r="D7" s="40"/>
      <c r="E7" s="40"/>
      <c r="F7" s="5"/>
      <c r="G7" s="40"/>
      <c r="H7" s="40"/>
      <c r="I7" s="40"/>
      <c r="J7" s="40"/>
      <c r="K7" s="40"/>
      <c r="L7" s="40"/>
      <c r="M7" s="40"/>
      <c r="N7" s="40"/>
      <c r="O7" s="38"/>
      <c r="P7" s="38"/>
      <c r="Q7" s="2"/>
      <c r="R7" s="2"/>
    </row>
    <row r="8" spans="1:19" ht="14.25" customHeight="1">
      <c r="A8" s="116" t="s">
        <v>64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77"/>
    </row>
    <row r="9" spans="1:19" ht="15.75">
      <c r="B9" s="117" t="s">
        <v>33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78"/>
      <c r="Q9" s="1" t="s">
        <v>32</v>
      </c>
    </row>
    <row r="11" spans="1:19" ht="13.5" thickBot="1"/>
    <row r="12" spans="1:19" ht="46.5" customHeight="1">
      <c r="A12" s="118" t="s">
        <v>0</v>
      </c>
      <c r="B12" s="118" t="s">
        <v>1</v>
      </c>
      <c r="C12" s="118" t="s">
        <v>2</v>
      </c>
      <c r="D12" s="118" t="s">
        <v>3</v>
      </c>
      <c r="E12" s="118" t="s">
        <v>4</v>
      </c>
      <c r="F12" s="118" t="s">
        <v>5</v>
      </c>
      <c r="G12" s="120" t="s">
        <v>6</v>
      </c>
      <c r="H12" s="121"/>
      <c r="I12" s="120" t="s">
        <v>7</v>
      </c>
      <c r="J12" s="121"/>
      <c r="K12" s="118" t="s">
        <v>8</v>
      </c>
      <c r="L12" s="118" t="s">
        <v>9</v>
      </c>
      <c r="M12" s="42" t="s">
        <v>10</v>
      </c>
      <c r="N12" s="42" t="s">
        <v>38</v>
      </c>
      <c r="O12" s="118" t="s">
        <v>11</v>
      </c>
      <c r="P12" s="79"/>
      <c r="S12" s="1">
        <v>4.54</v>
      </c>
    </row>
    <row r="13" spans="1:19" ht="16.5" thickBot="1">
      <c r="A13" s="119"/>
      <c r="B13" s="119"/>
      <c r="C13" s="119"/>
      <c r="D13" s="119"/>
      <c r="E13" s="119"/>
      <c r="F13" s="119"/>
      <c r="G13" s="122"/>
      <c r="H13" s="123"/>
      <c r="I13" s="122"/>
      <c r="J13" s="123"/>
      <c r="K13" s="119"/>
      <c r="L13" s="119"/>
      <c r="M13" s="3">
        <v>0.4</v>
      </c>
      <c r="N13" s="3"/>
      <c r="O13" s="119"/>
      <c r="P13" s="79"/>
    </row>
    <row r="14" spans="1:19" ht="21" customHeight="1" thickBot="1">
      <c r="A14" s="6">
        <v>1</v>
      </c>
      <c r="B14" s="7" t="s">
        <v>62</v>
      </c>
      <c r="C14" s="9">
        <v>1</v>
      </c>
      <c r="D14" s="9">
        <v>16</v>
      </c>
      <c r="E14" s="16">
        <v>8878.1</v>
      </c>
      <c r="F14" s="16">
        <f>E14-4.54</f>
        <v>8873.56</v>
      </c>
      <c r="G14" s="10">
        <v>0.3</v>
      </c>
      <c r="H14" s="15">
        <f>F14/100*30</f>
        <v>2662.0679999999998</v>
      </c>
      <c r="I14" s="11"/>
      <c r="J14" s="12"/>
      <c r="K14" s="11"/>
      <c r="L14" s="15">
        <f>F14*30%</f>
        <v>2662.0679999999998</v>
      </c>
      <c r="M14" s="12"/>
      <c r="N14" s="12"/>
      <c r="O14" s="16">
        <f>L14+H14+F14</f>
        <v>14197.696</v>
      </c>
      <c r="P14" s="80"/>
    </row>
    <row r="15" spans="1:19" ht="21" customHeight="1" thickBot="1">
      <c r="A15" s="45"/>
      <c r="B15" s="46" t="s">
        <v>13</v>
      </c>
      <c r="C15" s="47">
        <v>1</v>
      </c>
      <c r="D15" s="47"/>
      <c r="E15" s="48">
        <f>SUM(E14)</f>
        <v>8878.1</v>
      </c>
      <c r="F15" s="48">
        <f>F14</f>
        <v>8873.56</v>
      </c>
      <c r="G15" s="49">
        <v>0.3</v>
      </c>
      <c r="H15" s="50">
        <f>H14</f>
        <v>2662.0679999999998</v>
      </c>
      <c r="I15" s="46"/>
      <c r="J15" s="47"/>
      <c r="K15" s="46"/>
      <c r="L15" s="50">
        <f>L14</f>
        <v>2662.0679999999998</v>
      </c>
      <c r="M15" s="47"/>
      <c r="N15" s="47"/>
      <c r="O15" s="48">
        <f>O14</f>
        <v>14197.696</v>
      </c>
      <c r="P15" s="81"/>
    </row>
    <row r="16" spans="1:19" ht="21" customHeight="1" thickBot="1">
      <c r="A16" s="6">
        <v>2</v>
      </c>
      <c r="B16" s="7" t="s">
        <v>53</v>
      </c>
      <c r="C16" s="17">
        <v>1</v>
      </c>
      <c r="D16" s="17">
        <v>11</v>
      </c>
      <c r="E16" s="16">
        <v>6268.9</v>
      </c>
      <c r="F16" s="16">
        <v>6268.9</v>
      </c>
      <c r="G16" s="10">
        <v>0.3</v>
      </c>
      <c r="H16" s="15">
        <f>F16/100*30</f>
        <v>1880.6699999999998</v>
      </c>
      <c r="I16" s="11"/>
      <c r="J16" s="12"/>
      <c r="K16" s="11"/>
      <c r="L16" s="15">
        <f>F16*30%</f>
        <v>1880.6699999999998</v>
      </c>
      <c r="M16" s="12"/>
      <c r="N16" s="12"/>
      <c r="O16" s="16">
        <f>M16+L16+K16+J16+H16+F16</f>
        <v>10030.24</v>
      </c>
      <c r="P16" s="80"/>
    </row>
    <row r="17" spans="1:26" ht="21" customHeight="1" thickBot="1">
      <c r="A17" s="6">
        <v>3</v>
      </c>
      <c r="B17" s="7" t="s">
        <v>52</v>
      </c>
      <c r="C17" s="9">
        <v>1</v>
      </c>
      <c r="D17" s="9">
        <v>10</v>
      </c>
      <c r="E17" s="16">
        <v>5791.5</v>
      </c>
      <c r="F17" s="16">
        <f t="shared" ref="F17:F22" si="0">E17*C17</f>
        <v>5791.5</v>
      </c>
      <c r="G17" s="10">
        <v>0.2</v>
      </c>
      <c r="H17" s="15">
        <f t="shared" ref="H17:H22" si="1">F17*G17</f>
        <v>1158.3</v>
      </c>
      <c r="I17" s="11"/>
      <c r="J17" s="12"/>
      <c r="K17" s="11"/>
      <c r="L17" s="15">
        <f t="shared" ref="L17:L22" si="2">F17*30%</f>
        <v>1737.45</v>
      </c>
      <c r="M17" s="12"/>
      <c r="N17" s="12"/>
      <c r="O17" s="16">
        <f t="shared" ref="O17:O22" si="3">M17+L17+K17+J17+H17+F17</f>
        <v>8687.25</v>
      </c>
      <c r="P17" s="80"/>
    </row>
    <row r="18" spans="1:26" ht="21" customHeight="1" thickBot="1">
      <c r="A18" s="6">
        <v>4</v>
      </c>
      <c r="B18" s="7" t="s">
        <v>63</v>
      </c>
      <c r="C18" s="9">
        <v>1</v>
      </c>
      <c r="D18" s="9">
        <v>11</v>
      </c>
      <c r="E18" s="16">
        <v>6268.9</v>
      </c>
      <c r="F18" s="16">
        <f t="shared" si="0"/>
        <v>6268.9</v>
      </c>
      <c r="G18" s="10">
        <v>0.1</v>
      </c>
      <c r="H18" s="15">
        <f t="shared" si="1"/>
        <v>626.89</v>
      </c>
      <c r="I18" s="11"/>
      <c r="J18" s="12"/>
      <c r="K18" s="11"/>
      <c r="L18" s="15">
        <f t="shared" si="2"/>
        <v>1880.6699999999998</v>
      </c>
      <c r="M18" s="12"/>
      <c r="N18" s="12"/>
      <c r="O18" s="16">
        <f t="shared" si="3"/>
        <v>8776.4599999999991</v>
      </c>
      <c r="P18" s="80"/>
    </row>
    <row r="19" spans="1:26" ht="21" customHeight="1" thickBot="1">
      <c r="A19" s="6">
        <v>5</v>
      </c>
      <c r="B19" s="7" t="s">
        <v>48</v>
      </c>
      <c r="C19" s="9">
        <v>1</v>
      </c>
      <c r="D19" s="9">
        <v>12</v>
      </c>
      <c r="E19" s="16">
        <v>6746.3</v>
      </c>
      <c r="F19" s="16">
        <f t="shared" si="0"/>
        <v>6746.3</v>
      </c>
      <c r="G19" s="10">
        <v>0.2</v>
      </c>
      <c r="H19" s="15">
        <f t="shared" si="1"/>
        <v>1349.2600000000002</v>
      </c>
      <c r="I19" s="11"/>
      <c r="J19" s="12"/>
      <c r="K19" s="11"/>
      <c r="L19" s="15">
        <f t="shared" si="2"/>
        <v>2023.8899999999999</v>
      </c>
      <c r="M19" s="12"/>
      <c r="N19" s="12"/>
      <c r="O19" s="16">
        <f t="shared" si="3"/>
        <v>10119.450000000001</v>
      </c>
      <c r="P19" s="80"/>
    </row>
    <row r="20" spans="1:26" ht="21" customHeight="1" thickBot="1">
      <c r="A20" s="6">
        <v>6</v>
      </c>
      <c r="B20" s="7" t="s">
        <v>49</v>
      </c>
      <c r="C20" s="9">
        <v>0.5</v>
      </c>
      <c r="D20" s="9">
        <v>10</v>
      </c>
      <c r="E20" s="16">
        <v>5791.5</v>
      </c>
      <c r="F20" s="16">
        <f t="shared" si="0"/>
        <v>2895.75</v>
      </c>
      <c r="G20" s="10">
        <v>0.2</v>
      </c>
      <c r="H20" s="15">
        <f t="shared" si="1"/>
        <v>579.15</v>
      </c>
      <c r="I20" s="11"/>
      <c r="J20" s="12"/>
      <c r="K20" s="11"/>
      <c r="L20" s="15">
        <f t="shared" si="2"/>
        <v>868.72500000000002</v>
      </c>
      <c r="M20" s="12"/>
      <c r="N20" s="12"/>
      <c r="O20" s="39">
        <f t="shared" si="3"/>
        <v>4343.625</v>
      </c>
      <c r="P20" s="82"/>
    </row>
    <row r="21" spans="1:26" ht="21" customHeight="1" thickBot="1">
      <c r="A21" s="6">
        <v>7</v>
      </c>
      <c r="B21" s="7" t="s">
        <v>55</v>
      </c>
      <c r="C21" s="9">
        <v>0.25</v>
      </c>
      <c r="D21" s="43">
        <v>12</v>
      </c>
      <c r="E21" s="16">
        <v>6746.3</v>
      </c>
      <c r="F21" s="16">
        <f t="shared" si="0"/>
        <v>1686.575</v>
      </c>
      <c r="G21" s="10">
        <v>0.2</v>
      </c>
      <c r="H21" s="15">
        <f t="shared" si="1"/>
        <v>337.31500000000005</v>
      </c>
      <c r="I21" s="11"/>
      <c r="J21" s="12"/>
      <c r="K21" s="11"/>
      <c r="L21" s="15">
        <f t="shared" si="2"/>
        <v>505.97249999999997</v>
      </c>
      <c r="M21" s="12"/>
      <c r="N21" s="12"/>
      <c r="O21" s="39">
        <f>F21+H21+L21</f>
        <v>2529.8625000000002</v>
      </c>
      <c r="P21" s="82"/>
    </row>
    <row r="22" spans="1:26" ht="21" customHeight="1" thickBot="1">
      <c r="A22" s="6">
        <v>8</v>
      </c>
      <c r="B22" s="7" t="s">
        <v>50</v>
      </c>
      <c r="C22" s="9">
        <v>0.25</v>
      </c>
      <c r="D22" s="9">
        <v>10</v>
      </c>
      <c r="E22" s="16">
        <v>5791.5</v>
      </c>
      <c r="F22" s="16">
        <f t="shared" si="0"/>
        <v>1447.875</v>
      </c>
      <c r="G22" s="10">
        <v>0.3</v>
      </c>
      <c r="H22" s="15">
        <f t="shared" si="1"/>
        <v>434.36250000000001</v>
      </c>
      <c r="I22" s="11"/>
      <c r="J22" s="12"/>
      <c r="K22" s="11"/>
      <c r="L22" s="15">
        <f t="shared" si="2"/>
        <v>434.36250000000001</v>
      </c>
      <c r="M22" s="12"/>
      <c r="N22" s="12"/>
      <c r="O22" s="39">
        <f t="shared" si="3"/>
        <v>2316.6</v>
      </c>
      <c r="P22" s="82"/>
    </row>
    <row r="23" spans="1:26" ht="21" customHeight="1" thickBot="1">
      <c r="A23" s="51"/>
      <c r="B23" s="52" t="s">
        <v>18</v>
      </c>
      <c r="C23" s="53">
        <f>C16+C17+C18+C19+C20+C21+C22</f>
        <v>5</v>
      </c>
      <c r="D23" s="54"/>
      <c r="E23" s="55">
        <f>SUM(E16:E22)</f>
        <v>43404.9</v>
      </c>
      <c r="F23" s="56">
        <f>SUM(F16:F22)</f>
        <v>31105.8</v>
      </c>
      <c r="G23" s="57"/>
      <c r="H23" s="58">
        <f>SUM(H16:H22)</f>
        <v>6365.9474999999993</v>
      </c>
      <c r="I23" s="59"/>
      <c r="J23" s="60"/>
      <c r="K23" s="59"/>
      <c r="L23" s="57">
        <f>SUM(L16:L22)</f>
        <v>9331.74</v>
      </c>
      <c r="M23" s="61"/>
      <c r="N23" s="61"/>
      <c r="O23" s="62">
        <f>SUM(O16:O22)</f>
        <v>46803.487499999996</v>
      </c>
      <c r="P23" s="83"/>
    </row>
    <row r="24" spans="1:26" ht="21" customHeight="1" thickBot="1">
      <c r="A24" s="6">
        <v>9</v>
      </c>
      <c r="B24" s="7" t="s">
        <v>19</v>
      </c>
      <c r="C24" s="9">
        <v>1</v>
      </c>
      <c r="D24" s="9">
        <v>7</v>
      </c>
      <c r="E24" s="20">
        <v>4455</v>
      </c>
      <c r="F24" s="21">
        <f>E24*C24</f>
        <v>4455</v>
      </c>
      <c r="G24" s="22">
        <v>0</v>
      </c>
      <c r="H24" s="21">
        <v>0</v>
      </c>
      <c r="I24" s="23">
        <v>0.1</v>
      </c>
      <c r="J24" s="21">
        <f>F24*I24</f>
        <v>445.5</v>
      </c>
      <c r="K24" s="21">
        <f>F24*10%</f>
        <v>445.5</v>
      </c>
      <c r="L24" s="29"/>
      <c r="M24" s="30"/>
      <c r="N24" s="92">
        <v>1599.5</v>
      </c>
      <c r="O24" s="44">
        <f>F24+H24+K24+L24+N24+J24+M24</f>
        <v>6945.5</v>
      </c>
      <c r="P24" s="84"/>
      <c r="Q24" s="26">
        <v>6000</v>
      </c>
      <c r="R24" s="26">
        <f>Q24-O24</f>
        <v>-945.5</v>
      </c>
      <c r="S24" s="33">
        <v>0.1</v>
      </c>
      <c r="T24" s="26" t="s">
        <v>40</v>
      </c>
      <c r="U24" s="26"/>
      <c r="V24" s="26"/>
    </row>
    <row r="25" spans="1:26" ht="21" customHeight="1" thickBot="1">
      <c r="A25" s="6">
        <v>10</v>
      </c>
      <c r="B25" s="7" t="s">
        <v>20</v>
      </c>
      <c r="C25" s="9">
        <v>0.25</v>
      </c>
      <c r="D25" s="9">
        <v>7</v>
      </c>
      <c r="E25" s="20">
        <v>4455</v>
      </c>
      <c r="F25" s="21">
        <f t="shared" ref="F25:F27" si="4">E25*C25</f>
        <v>1113.75</v>
      </c>
      <c r="G25" s="22">
        <v>0.1</v>
      </c>
      <c r="H25" s="21">
        <f>F25*10%</f>
        <v>111.375</v>
      </c>
      <c r="I25" s="25"/>
      <c r="J25" s="25"/>
      <c r="K25" s="25"/>
      <c r="L25" s="29"/>
      <c r="M25" s="31"/>
      <c r="N25" s="93">
        <v>399.87</v>
      </c>
      <c r="O25" s="44">
        <f t="shared" ref="O25:O27" si="5">F25+H25+K25+L25+N25+J25+M25</f>
        <v>1624.9949999999999</v>
      </c>
      <c r="P25" s="84"/>
      <c r="Q25" s="26">
        <v>1500</v>
      </c>
      <c r="R25" s="26">
        <f t="shared" ref="R25:R35" si="6">Q25-O25</f>
        <v>-124.99499999999989</v>
      </c>
      <c r="S25" s="26"/>
      <c r="T25" s="26"/>
      <c r="U25" s="26"/>
    </row>
    <row r="26" spans="1:26" ht="21" customHeight="1" thickBot="1">
      <c r="A26" s="6">
        <v>11</v>
      </c>
      <c r="B26" s="7" t="s">
        <v>21</v>
      </c>
      <c r="C26" s="9">
        <v>1</v>
      </c>
      <c r="D26" s="9">
        <v>7</v>
      </c>
      <c r="E26" s="20">
        <v>4455</v>
      </c>
      <c r="F26" s="21">
        <f t="shared" si="4"/>
        <v>4455</v>
      </c>
      <c r="G26" s="24"/>
      <c r="H26" s="21"/>
      <c r="I26" s="25"/>
      <c r="J26" s="25"/>
      <c r="K26" s="25"/>
      <c r="L26" s="29"/>
      <c r="M26" s="31"/>
      <c r="N26" s="93">
        <v>2045</v>
      </c>
      <c r="O26" s="44">
        <f t="shared" si="5"/>
        <v>6500</v>
      </c>
      <c r="P26" s="84"/>
      <c r="Q26" s="26">
        <v>3000</v>
      </c>
      <c r="R26" s="26">
        <f t="shared" si="6"/>
        <v>-3500</v>
      </c>
      <c r="S26" s="26"/>
      <c r="T26" s="26"/>
      <c r="U26" s="26"/>
    </row>
    <row r="27" spans="1:26" ht="21" customHeight="1" thickBot="1">
      <c r="A27" s="6">
        <v>12</v>
      </c>
      <c r="B27" s="7" t="s">
        <v>22</v>
      </c>
      <c r="C27" s="18">
        <v>1.5</v>
      </c>
      <c r="D27" s="9">
        <v>4</v>
      </c>
      <c r="E27" s="20">
        <v>3674</v>
      </c>
      <c r="F27" s="21">
        <f t="shared" si="4"/>
        <v>5511</v>
      </c>
      <c r="G27" s="24"/>
      <c r="H27" s="21"/>
      <c r="I27" s="23">
        <v>0.1</v>
      </c>
      <c r="J27" s="25">
        <f>F27*10%</f>
        <v>551.1</v>
      </c>
      <c r="K27" s="25"/>
      <c r="L27" s="29"/>
      <c r="M27" s="32"/>
      <c r="N27" s="93">
        <v>4239</v>
      </c>
      <c r="O27" s="44">
        <f t="shared" si="5"/>
        <v>10301.1</v>
      </c>
      <c r="P27" s="84"/>
      <c r="Q27" s="26">
        <v>9000</v>
      </c>
      <c r="R27" s="26">
        <f t="shared" si="6"/>
        <v>-1301.1000000000004</v>
      </c>
      <c r="S27" s="33">
        <v>0.1</v>
      </c>
      <c r="T27" s="26" t="s">
        <v>40</v>
      </c>
      <c r="U27" s="26"/>
    </row>
    <row r="28" spans="1:26" ht="21" customHeight="1" thickBot="1">
      <c r="A28" s="51"/>
      <c r="B28" s="52" t="s">
        <v>23</v>
      </c>
      <c r="C28" s="63">
        <f>C24+C25+C26+C27</f>
        <v>3.75</v>
      </c>
      <c r="D28" s="54"/>
      <c r="E28" s="64">
        <f>SUM(E24:E27)</f>
        <v>17039</v>
      </c>
      <c r="F28" s="56">
        <f>SUM(F24:F27)</f>
        <v>15534.75</v>
      </c>
      <c r="G28" s="65"/>
      <c r="H28" s="58">
        <f>SUM(H24:H27)</f>
        <v>111.375</v>
      </c>
      <c r="I28" s="59"/>
      <c r="J28" s="53">
        <f>SUM(J24:J27)</f>
        <v>996.6</v>
      </c>
      <c r="K28" s="58">
        <f>SUM(K24:K27)</f>
        <v>445.5</v>
      </c>
      <c r="L28" s="59"/>
      <c r="M28" s="66"/>
      <c r="N28" s="94">
        <f>SUM(N24:N27)</f>
        <v>8283.369999999999</v>
      </c>
      <c r="O28" s="56">
        <f>SUM(O24:O27)</f>
        <v>25371.595000000001</v>
      </c>
      <c r="P28" s="83"/>
      <c r="R28" s="26"/>
      <c r="S28" s="26"/>
      <c r="T28" s="26"/>
      <c r="U28" s="26"/>
    </row>
    <row r="29" spans="1:26" ht="21" customHeight="1" thickBot="1">
      <c r="A29" s="6">
        <v>13</v>
      </c>
      <c r="B29" s="7" t="s">
        <v>24</v>
      </c>
      <c r="C29" s="9">
        <v>0.75</v>
      </c>
      <c r="D29" s="9">
        <v>2</v>
      </c>
      <c r="E29" s="14">
        <v>3153</v>
      </c>
      <c r="F29" s="16">
        <f>E29*C29</f>
        <v>2364.75</v>
      </c>
      <c r="G29" s="7"/>
      <c r="H29" s="19"/>
      <c r="I29" s="13">
        <v>0.1</v>
      </c>
      <c r="J29" s="39">
        <f>F29*I29</f>
        <v>236.47500000000002</v>
      </c>
      <c r="K29" s="7"/>
      <c r="L29" s="7"/>
      <c r="M29" s="27"/>
      <c r="N29" s="93">
        <v>2510.25</v>
      </c>
      <c r="O29" s="39">
        <f>F29+H29+K29+L29+N29+J29+M29</f>
        <v>5111.4750000000004</v>
      </c>
      <c r="P29" s="82"/>
      <c r="Q29" s="26">
        <v>4500</v>
      </c>
      <c r="R29" s="26">
        <f t="shared" si="6"/>
        <v>-611.47500000000036</v>
      </c>
      <c r="S29" s="33">
        <v>0.1</v>
      </c>
      <c r="T29" s="26" t="s">
        <v>40</v>
      </c>
      <c r="U29" s="26"/>
    </row>
    <row r="30" spans="1:26" ht="21" customHeight="1" thickBot="1">
      <c r="A30" s="6">
        <v>14</v>
      </c>
      <c r="B30" s="7" t="s">
        <v>25</v>
      </c>
      <c r="C30" s="9">
        <v>0.25</v>
      </c>
      <c r="D30" s="9">
        <v>1</v>
      </c>
      <c r="E30" s="14">
        <v>2893</v>
      </c>
      <c r="F30" s="16">
        <f t="shared" ref="F30:F35" si="7">E30*C30</f>
        <v>723.25</v>
      </c>
      <c r="G30" s="7"/>
      <c r="H30" s="19"/>
      <c r="I30" s="8"/>
      <c r="J30" s="39"/>
      <c r="K30" s="7"/>
      <c r="L30" s="7"/>
      <c r="M30" s="27"/>
      <c r="N30" s="93">
        <v>901.75</v>
      </c>
      <c r="O30" s="39">
        <f t="shared" ref="O30:O35" si="8">F30+H30+K30+L30+N30+J30+M30</f>
        <v>1625</v>
      </c>
      <c r="P30" s="82"/>
      <c r="Q30" s="26">
        <v>1500</v>
      </c>
      <c r="R30" s="26">
        <f t="shared" si="6"/>
        <v>-125</v>
      </c>
      <c r="S30" s="26"/>
      <c r="T30" s="26"/>
      <c r="U30" s="26"/>
      <c r="Z30" s="1" t="s">
        <v>32</v>
      </c>
    </row>
    <row r="31" spans="1:26" ht="21" customHeight="1" thickBot="1">
      <c r="A31" s="6">
        <v>15</v>
      </c>
      <c r="B31" s="7" t="s">
        <v>27</v>
      </c>
      <c r="C31" s="18">
        <v>2.5</v>
      </c>
      <c r="D31" s="9">
        <v>5</v>
      </c>
      <c r="E31" s="14">
        <v>3934</v>
      </c>
      <c r="F31" s="16">
        <f t="shared" si="7"/>
        <v>9835</v>
      </c>
      <c r="G31" s="7"/>
      <c r="H31" s="19"/>
      <c r="I31" s="13">
        <v>0.1</v>
      </c>
      <c r="J31" s="39">
        <f t="shared" ref="J31:J32" si="9">F31*I31</f>
        <v>983.5</v>
      </c>
      <c r="K31" s="7"/>
      <c r="L31" s="7"/>
      <c r="M31" s="27"/>
      <c r="N31" s="93">
        <v>6415</v>
      </c>
      <c r="O31" s="39">
        <f t="shared" si="8"/>
        <v>17233.5</v>
      </c>
      <c r="P31" s="82"/>
      <c r="Q31" s="26">
        <v>15000</v>
      </c>
      <c r="R31" s="26">
        <f t="shared" si="6"/>
        <v>-2233.5</v>
      </c>
      <c r="S31" s="33">
        <v>0.1</v>
      </c>
      <c r="T31" s="26" t="s">
        <v>40</v>
      </c>
      <c r="U31" s="26"/>
    </row>
    <row r="32" spans="1:26" ht="21" customHeight="1" thickBot="1">
      <c r="A32" s="6">
        <v>16</v>
      </c>
      <c r="B32" s="7" t="s">
        <v>28</v>
      </c>
      <c r="C32" s="9">
        <v>0.5</v>
      </c>
      <c r="D32" s="9">
        <v>1</v>
      </c>
      <c r="E32" s="14">
        <v>2893</v>
      </c>
      <c r="F32" s="16">
        <f t="shared" si="7"/>
        <v>1446.5</v>
      </c>
      <c r="G32" s="7"/>
      <c r="H32" s="19"/>
      <c r="I32" s="13">
        <v>0.1</v>
      </c>
      <c r="J32" s="39">
        <f t="shared" si="9"/>
        <v>144.65</v>
      </c>
      <c r="K32" s="7"/>
      <c r="L32" s="7"/>
      <c r="M32" s="27"/>
      <c r="N32" s="93">
        <v>1803.5</v>
      </c>
      <c r="O32" s="39">
        <f t="shared" si="8"/>
        <v>3394.65</v>
      </c>
      <c r="P32" s="82"/>
      <c r="Q32" s="26">
        <v>3000</v>
      </c>
      <c r="R32" s="26">
        <f t="shared" si="6"/>
        <v>-394.65000000000009</v>
      </c>
      <c r="S32" s="33">
        <v>0.1</v>
      </c>
      <c r="T32" s="26" t="s">
        <v>40</v>
      </c>
      <c r="U32" s="26"/>
    </row>
    <row r="33" spans="1:21" ht="21" customHeight="1" thickBot="1">
      <c r="A33" s="6">
        <v>17</v>
      </c>
      <c r="B33" s="7" t="s">
        <v>29</v>
      </c>
      <c r="C33" s="9">
        <v>2</v>
      </c>
      <c r="D33" s="9">
        <v>1</v>
      </c>
      <c r="E33" s="14">
        <v>2893</v>
      </c>
      <c r="F33" s="16">
        <f t="shared" si="7"/>
        <v>5786</v>
      </c>
      <c r="G33" s="7"/>
      <c r="H33" s="19"/>
      <c r="I33" s="7"/>
      <c r="J33" s="9"/>
      <c r="K33" s="7"/>
      <c r="L33" s="7"/>
      <c r="M33" s="28">
        <v>2314.4</v>
      </c>
      <c r="N33" s="93">
        <v>7214</v>
      </c>
      <c r="O33" s="39">
        <f t="shared" si="8"/>
        <v>15314.4</v>
      </c>
      <c r="P33" s="82"/>
      <c r="Q33" s="26">
        <v>12000</v>
      </c>
      <c r="R33" s="26">
        <f t="shared" si="6"/>
        <v>-3314.3999999999996</v>
      </c>
      <c r="S33" s="34">
        <v>0.4</v>
      </c>
      <c r="T33" s="26" t="s">
        <v>41</v>
      </c>
      <c r="U33" s="26"/>
    </row>
    <row r="34" spans="1:21" ht="21" customHeight="1" thickBot="1">
      <c r="A34" s="6">
        <v>18</v>
      </c>
      <c r="B34" s="7" t="s">
        <v>42</v>
      </c>
      <c r="C34" s="9">
        <v>1</v>
      </c>
      <c r="D34" s="9">
        <v>1</v>
      </c>
      <c r="E34" s="14">
        <v>2893</v>
      </c>
      <c r="F34" s="16">
        <f t="shared" si="7"/>
        <v>2893</v>
      </c>
      <c r="G34" s="7"/>
      <c r="H34" s="19"/>
      <c r="I34" s="7"/>
      <c r="J34" s="9"/>
      <c r="K34" s="7"/>
      <c r="L34" s="7"/>
      <c r="M34" s="27"/>
      <c r="N34" s="93">
        <v>3607</v>
      </c>
      <c r="O34" s="39">
        <f t="shared" si="8"/>
        <v>6500</v>
      </c>
      <c r="P34" s="82"/>
      <c r="Q34" s="26">
        <v>6000</v>
      </c>
      <c r="R34" s="26">
        <f t="shared" si="6"/>
        <v>-500</v>
      </c>
      <c r="S34" s="26"/>
      <c r="T34" s="26"/>
      <c r="U34" s="26"/>
    </row>
    <row r="35" spans="1:21" ht="21" customHeight="1" thickBot="1">
      <c r="A35" s="6">
        <v>19</v>
      </c>
      <c r="B35" s="7" t="s">
        <v>30</v>
      </c>
      <c r="C35" s="9">
        <v>0.5</v>
      </c>
      <c r="D35" s="9">
        <v>1</v>
      </c>
      <c r="E35" s="14">
        <v>2893</v>
      </c>
      <c r="F35" s="16">
        <f t="shared" si="7"/>
        <v>1446.5</v>
      </c>
      <c r="G35" s="7"/>
      <c r="H35" s="19"/>
      <c r="I35" s="7"/>
      <c r="J35" s="9"/>
      <c r="K35" s="7"/>
      <c r="L35" s="7"/>
      <c r="M35" s="27"/>
      <c r="N35" s="95">
        <v>1803.5</v>
      </c>
      <c r="O35" s="39">
        <f t="shared" si="8"/>
        <v>3250</v>
      </c>
      <c r="P35" s="82"/>
      <c r="Q35" s="26">
        <v>3000</v>
      </c>
      <c r="R35" s="26">
        <f t="shared" si="6"/>
        <v>-250</v>
      </c>
      <c r="S35" s="26"/>
      <c r="T35" s="26"/>
      <c r="U35" s="26"/>
    </row>
    <row r="36" spans="1:21" ht="21" customHeight="1">
      <c r="A36" s="99"/>
      <c r="B36" s="108" t="s">
        <v>31</v>
      </c>
      <c r="C36" s="106">
        <f>C29+C30+C31+C32+C33+C34+C35</f>
        <v>7.5</v>
      </c>
      <c r="D36" s="110"/>
      <c r="E36" s="112">
        <f>SUM(E29:E35)</f>
        <v>21552</v>
      </c>
      <c r="F36" s="101">
        <f>SUM(F29:F35)</f>
        <v>24495</v>
      </c>
      <c r="G36" s="99"/>
      <c r="H36" s="104"/>
      <c r="I36" s="99"/>
      <c r="J36" s="106">
        <f>SUM(J29:J35)</f>
        <v>1364.625</v>
      </c>
      <c r="K36" s="99"/>
      <c r="L36" s="99"/>
      <c r="M36" s="101">
        <f>SUM(M33:M35)</f>
        <v>2314.4</v>
      </c>
      <c r="N36" s="68">
        <f>SUM(N29:N35)</f>
        <v>24255</v>
      </c>
      <c r="O36" s="101">
        <f>SUM(O29:O35)</f>
        <v>52429.025000000001</v>
      </c>
      <c r="P36" s="83"/>
    </row>
    <row r="37" spans="1:21" ht="6.75" customHeight="1">
      <c r="A37" s="100"/>
      <c r="B37" s="109"/>
      <c r="C37" s="107"/>
      <c r="D37" s="111"/>
      <c r="E37" s="113"/>
      <c r="F37" s="102"/>
      <c r="G37" s="100"/>
      <c r="H37" s="105"/>
      <c r="I37" s="100"/>
      <c r="J37" s="107"/>
      <c r="K37" s="100"/>
      <c r="L37" s="100"/>
      <c r="M37" s="102"/>
      <c r="N37" s="68"/>
      <c r="O37" s="102"/>
      <c r="P37" s="83"/>
    </row>
    <row r="38" spans="1:21" ht="17.25" customHeight="1">
      <c r="A38" s="69"/>
      <c r="B38" s="70" t="s">
        <v>34</v>
      </c>
      <c r="C38" s="70">
        <f>C36+C28+C23+C15</f>
        <v>17.25</v>
      </c>
      <c r="D38" s="70"/>
      <c r="E38" s="71">
        <f>E36+E28+E23+E15</f>
        <v>90874</v>
      </c>
      <c r="F38" s="72">
        <f>F36+F28+F23+F15</f>
        <v>80009.11</v>
      </c>
      <c r="G38" s="70"/>
      <c r="H38" s="73">
        <f>H36+H28+H23+H15</f>
        <v>9139.3904999999995</v>
      </c>
      <c r="I38" s="70"/>
      <c r="J38" s="74">
        <f>J36+J28+J23+J15</f>
        <v>2361.2249999999999</v>
      </c>
      <c r="K38" s="73">
        <f>K36+K28+K23+K15</f>
        <v>445.5</v>
      </c>
      <c r="L38" s="73">
        <f>L36+L28+L23+L15</f>
        <v>11993.807999999999</v>
      </c>
      <c r="M38" s="74">
        <f>M36</f>
        <v>2314.4</v>
      </c>
      <c r="N38" s="72">
        <f>N36+N28</f>
        <v>32538.37</v>
      </c>
      <c r="O38" s="72">
        <f>O36+O28+O23+O15</f>
        <v>138801.80349999998</v>
      </c>
      <c r="P38" s="83"/>
      <c r="S38" s="1" t="s">
        <v>39</v>
      </c>
      <c r="T38" s="26">
        <f>O38*22%</f>
        <v>30536.396769999996</v>
      </c>
    </row>
    <row r="40" spans="1:21" ht="15"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76"/>
    </row>
  </sheetData>
  <mergeCells count="32">
    <mergeCell ref="B9:O9"/>
    <mergeCell ref="A12:A13"/>
    <mergeCell ref="B12:B13"/>
    <mergeCell ref="C12:C13"/>
    <mergeCell ref="D12:D13"/>
    <mergeCell ref="E12:E13"/>
    <mergeCell ref="G12:H13"/>
    <mergeCell ref="I12:J13"/>
    <mergeCell ref="K12:K13"/>
    <mergeCell ref="L12:L13"/>
    <mergeCell ref="O12:O13"/>
    <mergeCell ref="F12:F13"/>
    <mergeCell ref="B2:Q2"/>
    <mergeCell ref="A4:O4"/>
    <mergeCell ref="A5:O5"/>
    <mergeCell ref="A6:O6"/>
    <mergeCell ref="A8:O8"/>
    <mergeCell ref="A36:A37"/>
    <mergeCell ref="B36:B37"/>
    <mergeCell ref="C36:C37"/>
    <mergeCell ref="D36:D37"/>
    <mergeCell ref="E36:E37"/>
    <mergeCell ref="L36:L37"/>
    <mergeCell ref="M36:M37"/>
    <mergeCell ref="O36:O37"/>
    <mergeCell ref="B40:O40"/>
    <mergeCell ref="F36:F37"/>
    <mergeCell ref="G36:G37"/>
    <mergeCell ref="H36:H37"/>
    <mergeCell ref="I36:I37"/>
    <mergeCell ref="J36:J37"/>
    <mergeCell ref="K36:K37"/>
  </mergeCells>
  <pageMargins left="0.88" right="0.70866141732283472" top="0.34" bottom="0.24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1"/>
  <sheetViews>
    <sheetView view="pageBreakPreview" topLeftCell="C7" zoomScaleNormal="100" zoomScaleSheetLayoutView="100" workbookViewId="0">
      <selection activeCell="N24" sqref="N24"/>
    </sheetView>
  </sheetViews>
  <sheetFormatPr defaultRowHeight="12.75"/>
  <cols>
    <col min="1" max="1" width="6.85546875" style="1" customWidth="1"/>
    <col min="2" max="2" width="36.42578125" style="1" customWidth="1"/>
    <col min="3" max="3" width="10.28515625" style="1" customWidth="1"/>
    <col min="4" max="4" width="9.140625" style="1"/>
    <col min="5" max="5" width="13.140625" style="1" customWidth="1"/>
    <col min="6" max="6" width="16.5703125" style="4" customWidth="1"/>
    <col min="7" max="7" width="9.140625" style="1"/>
    <col min="8" max="8" width="12.140625" style="1" customWidth="1"/>
    <col min="9" max="9" width="9.140625" style="1"/>
    <col min="10" max="10" width="10.140625" style="1" customWidth="1"/>
    <col min="11" max="11" width="10.7109375" style="1" customWidth="1"/>
    <col min="12" max="12" width="13.7109375" style="1" customWidth="1"/>
    <col min="13" max="14" width="12.28515625" style="1" customWidth="1"/>
    <col min="15" max="16" width="16.5703125" style="1" customWidth="1"/>
    <col min="17" max="16384" width="9.140625" style="1"/>
  </cols>
  <sheetData>
    <row r="1" spans="1:19" ht="15">
      <c r="A1" s="2"/>
      <c r="B1" s="2" t="s">
        <v>35</v>
      </c>
      <c r="C1" s="2"/>
      <c r="D1" s="2"/>
      <c r="E1" s="2"/>
      <c r="F1" s="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>
      <c r="A2" s="2"/>
      <c r="B2" s="114" t="s">
        <v>37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85"/>
    </row>
    <row r="3" spans="1:19" ht="15">
      <c r="A3" s="2"/>
      <c r="B3" s="2" t="s">
        <v>46</v>
      </c>
      <c r="C3" s="2"/>
      <c r="D3" s="2"/>
      <c r="E3" s="2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15">
      <c r="A4" s="115" t="s">
        <v>36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86"/>
      <c r="Q4" s="2"/>
      <c r="R4" s="2"/>
    </row>
    <row r="5" spans="1:19" ht="15">
      <c r="A5" s="115" t="s">
        <v>44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86"/>
      <c r="Q5" s="2"/>
      <c r="R5" s="2"/>
    </row>
    <row r="6" spans="1:19" ht="15">
      <c r="A6" s="103" t="s">
        <v>47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87"/>
      <c r="Q6" s="2"/>
      <c r="R6" s="2"/>
    </row>
    <row r="7" spans="1:19" ht="15">
      <c r="A7" s="87"/>
      <c r="B7" s="87"/>
      <c r="C7" s="87"/>
      <c r="D7" s="87"/>
      <c r="E7" s="87"/>
      <c r="F7" s="5"/>
      <c r="G7" s="87"/>
      <c r="H7" s="87"/>
      <c r="I7" s="87"/>
      <c r="J7" s="87"/>
      <c r="K7" s="87"/>
      <c r="L7" s="87"/>
      <c r="M7" s="87"/>
      <c r="N7" s="87"/>
      <c r="O7" s="38">
        <f>O39</f>
        <v>133499.02799999999</v>
      </c>
      <c r="P7" s="38"/>
      <c r="Q7" s="2"/>
      <c r="R7" s="2"/>
    </row>
    <row r="8" spans="1:19" ht="14.25" customHeight="1">
      <c r="A8" s="116" t="s">
        <v>43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89"/>
    </row>
    <row r="9" spans="1:19" ht="15.75">
      <c r="B9" s="117" t="s">
        <v>33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90"/>
      <c r="Q9" s="1" t="s">
        <v>32</v>
      </c>
    </row>
    <row r="11" spans="1:19" ht="13.5" thickBot="1"/>
    <row r="12" spans="1:19" ht="46.5" customHeight="1">
      <c r="A12" s="118" t="s">
        <v>0</v>
      </c>
      <c r="B12" s="118" t="s">
        <v>1</v>
      </c>
      <c r="C12" s="118" t="s">
        <v>2</v>
      </c>
      <c r="D12" s="118" t="s">
        <v>3</v>
      </c>
      <c r="E12" s="118" t="s">
        <v>4</v>
      </c>
      <c r="F12" s="118" t="s">
        <v>5</v>
      </c>
      <c r="G12" s="120" t="s">
        <v>6</v>
      </c>
      <c r="H12" s="121"/>
      <c r="I12" s="120" t="s">
        <v>7</v>
      </c>
      <c r="J12" s="121"/>
      <c r="K12" s="118" t="s">
        <v>8</v>
      </c>
      <c r="L12" s="118" t="s">
        <v>9</v>
      </c>
      <c r="M12" s="88" t="s">
        <v>10</v>
      </c>
      <c r="N12" s="88" t="s">
        <v>38</v>
      </c>
      <c r="O12" s="118" t="s">
        <v>11</v>
      </c>
      <c r="P12" s="79"/>
      <c r="S12" s="1">
        <v>4.54</v>
      </c>
    </row>
    <row r="13" spans="1:19" ht="16.5" thickBot="1">
      <c r="A13" s="119"/>
      <c r="B13" s="119"/>
      <c r="C13" s="119"/>
      <c r="D13" s="119"/>
      <c r="E13" s="119"/>
      <c r="F13" s="119"/>
      <c r="G13" s="122"/>
      <c r="H13" s="123"/>
      <c r="I13" s="122"/>
      <c r="J13" s="123"/>
      <c r="K13" s="119"/>
      <c r="L13" s="119"/>
      <c r="M13" s="3">
        <v>0.4</v>
      </c>
      <c r="N13" s="3"/>
      <c r="O13" s="119"/>
      <c r="P13" s="79"/>
    </row>
    <row r="14" spans="1:19" ht="21" customHeight="1" thickBot="1">
      <c r="A14" s="6">
        <v>1</v>
      </c>
      <c r="B14" s="7" t="s">
        <v>12</v>
      </c>
      <c r="C14" s="9">
        <v>1</v>
      </c>
      <c r="D14" s="9">
        <v>16</v>
      </c>
      <c r="E14" s="16">
        <v>7449</v>
      </c>
      <c r="F14" s="16">
        <v>8189.36</v>
      </c>
      <c r="G14" s="10">
        <v>0.3</v>
      </c>
      <c r="H14" s="15">
        <f>F14*G14</f>
        <v>2456.808</v>
      </c>
      <c r="I14" s="11"/>
      <c r="J14" s="12"/>
      <c r="K14" s="11"/>
      <c r="L14" s="15">
        <f>F14*30%</f>
        <v>2456.808</v>
      </c>
      <c r="M14" s="12"/>
      <c r="N14" s="12"/>
      <c r="O14" s="16">
        <f>L14+H14+F14</f>
        <v>13102.975999999999</v>
      </c>
      <c r="P14" s="80"/>
    </row>
    <row r="15" spans="1:19" ht="21" customHeight="1" thickBot="1">
      <c r="A15" s="45"/>
      <c r="B15" s="46" t="s">
        <v>13</v>
      </c>
      <c r="C15" s="47">
        <v>1</v>
      </c>
      <c r="D15" s="47"/>
      <c r="E15" s="48">
        <f>SUM(E14)</f>
        <v>7449</v>
      </c>
      <c r="F15" s="48">
        <f>F14</f>
        <v>8189.36</v>
      </c>
      <c r="G15" s="49">
        <v>0.3</v>
      </c>
      <c r="H15" s="50">
        <f>H14</f>
        <v>2456.808</v>
      </c>
      <c r="I15" s="46"/>
      <c r="J15" s="47"/>
      <c r="K15" s="46"/>
      <c r="L15" s="50">
        <f>L14</f>
        <v>2456.808</v>
      </c>
      <c r="M15" s="47"/>
      <c r="N15" s="47"/>
      <c r="O15" s="48">
        <f>O14</f>
        <v>13102.975999999999</v>
      </c>
      <c r="P15" s="81"/>
    </row>
    <row r="16" spans="1:19" ht="21" customHeight="1" thickBot="1">
      <c r="A16" s="6">
        <v>2</v>
      </c>
      <c r="B16" s="7" t="s">
        <v>14</v>
      </c>
      <c r="C16" s="17">
        <v>1</v>
      </c>
      <c r="D16" s="17">
        <v>12</v>
      </c>
      <c r="E16" s="16">
        <v>5660</v>
      </c>
      <c r="F16" s="16">
        <v>6226</v>
      </c>
      <c r="G16" s="10">
        <v>0.2</v>
      </c>
      <c r="H16" s="15">
        <f>F16*G16</f>
        <v>1245.2</v>
      </c>
      <c r="I16" s="11"/>
      <c r="J16" s="12"/>
      <c r="K16" s="11"/>
      <c r="L16" s="15">
        <f>F16*30%</f>
        <v>1867.8</v>
      </c>
      <c r="M16" s="12"/>
      <c r="N16" s="12"/>
      <c r="O16" s="16">
        <f>M16+L16+K16+J16+H16+F16</f>
        <v>9339</v>
      </c>
      <c r="P16" s="80"/>
    </row>
    <row r="17" spans="1:26" ht="21" customHeight="1" thickBot="1">
      <c r="A17" s="6">
        <v>3</v>
      </c>
      <c r="B17" s="7" t="s">
        <v>14</v>
      </c>
      <c r="C17" s="9">
        <v>1</v>
      </c>
      <c r="D17" s="9">
        <v>11</v>
      </c>
      <c r="E17" s="16">
        <v>5260</v>
      </c>
      <c r="F17" s="16">
        <v>5786</v>
      </c>
      <c r="G17" s="10">
        <v>0.3</v>
      </c>
      <c r="H17" s="15">
        <f t="shared" ref="H17:H22" si="0">F17*G17</f>
        <v>1735.8</v>
      </c>
      <c r="I17" s="11"/>
      <c r="J17" s="12"/>
      <c r="K17" s="11"/>
      <c r="L17" s="15">
        <f t="shared" ref="L17:L22" si="1">F17*30%</f>
        <v>1735.8</v>
      </c>
      <c r="M17" s="12"/>
      <c r="N17" s="12"/>
      <c r="O17" s="16">
        <f t="shared" ref="O17:O22" si="2">M17+L17+K17+J17+H17+F17</f>
        <v>9257.6</v>
      </c>
      <c r="P17" s="80"/>
    </row>
    <row r="18" spans="1:26" ht="21" customHeight="1" thickBot="1">
      <c r="A18" s="6">
        <v>4</v>
      </c>
      <c r="B18" s="7" t="s">
        <v>14</v>
      </c>
      <c r="C18" s="9">
        <v>1</v>
      </c>
      <c r="D18" s="9">
        <v>11</v>
      </c>
      <c r="E18" s="16">
        <v>5260</v>
      </c>
      <c r="F18" s="16">
        <v>5786</v>
      </c>
      <c r="G18" s="10">
        <v>0.1</v>
      </c>
      <c r="H18" s="15">
        <f t="shared" si="0"/>
        <v>578.6</v>
      </c>
      <c r="I18" s="11"/>
      <c r="J18" s="12"/>
      <c r="K18" s="11"/>
      <c r="L18" s="15">
        <f t="shared" si="1"/>
        <v>1735.8</v>
      </c>
      <c r="M18" s="12"/>
      <c r="N18" s="12"/>
      <c r="O18" s="16">
        <f t="shared" si="2"/>
        <v>8100.4</v>
      </c>
      <c r="P18" s="80"/>
    </row>
    <row r="19" spans="1:26" ht="21" customHeight="1" thickBot="1">
      <c r="A19" s="6">
        <v>5</v>
      </c>
      <c r="B19" s="7" t="s">
        <v>14</v>
      </c>
      <c r="C19" s="9">
        <v>1</v>
      </c>
      <c r="D19" s="9">
        <v>10</v>
      </c>
      <c r="E19" s="16">
        <v>4859</v>
      </c>
      <c r="F19" s="16">
        <v>5344.9</v>
      </c>
      <c r="G19" s="10">
        <v>0.2</v>
      </c>
      <c r="H19" s="15">
        <f t="shared" si="0"/>
        <v>1068.98</v>
      </c>
      <c r="I19" s="11"/>
      <c r="J19" s="12"/>
      <c r="K19" s="11"/>
      <c r="L19" s="15">
        <f t="shared" si="1"/>
        <v>1603.4699999999998</v>
      </c>
      <c r="M19" s="12"/>
      <c r="N19" s="12"/>
      <c r="O19" s="16">
        <f t="shared" si="2"/>
        <v>8017.3499999999995</v>
      </c>
      <c r="P19" s="80"/>
    </row>
    <row r="20" spans="1:26" ht="21" customHeight="1" thickBot="1">
      <c r="A20" s="6">
        <v>6</v>
      </c>
      <c r="B20" s="7" t="s">
        <v>15</v>
      </c>
      <c r="C20" s="9">
        <v>0.5</v>
      </c>
      <c r="D20" s="9">
        <v>10</v>
      </c>
      <c r="E20" s="16">
        <v>5791.5</v>
      </c>
      <c r="F20" s="16">
        <f t="shared" ref="F20" si="3">E20*C20</f>
        <v>2895.75</v>
      </c>
      <c r="G20" s="10">
        <v>0.2</v>
      </c>
      <c r="H20" s="15">
        <f t="shared" si="0"/>
        <v>579.15</v>
      </c>
      <c r="I20" s="11"/>
      <c r="J20" s="12"/>
      <c r="K20" s="11"/>
      <c r="L20" s="15">
        <f t="shared" si="1"/>
        <v>868.72500000000002</v>
      </c>
      <c r="M20" s="12"/>
      <c r="N20" s="12"/>
      <c r="O20" s="39">
        <f t="shared" si="2"/>
        <v>4343.625</v>
      </c>
      <c r="P20" s="82"/>
    </row>
    <row r="21" spans="1:26" ht="21" customHeight="1" thickBot="1">
      <c r="A21" s="6">
        <v>7</v>
      </c>
      <c r="B21" s="7" t="s">
        <v>16</v>
      </c>
      <c r="C21" s="9">
        <v>0.25</v>
      </c>
      <c r="D21" s="43">
        <v>12</v>
      </c>
      <c r="E21" s="16">
        <v>5660</v>
      </c>
      <c r="F21" s="16">
        <v>1556.5</v>
      </c>
      <c r="G21" s="10">
        <v>0.2</v>
      </c>
      <c r="H21" s="15">
        <f t="shared" si="0"/>
        <v>311.3</v>
      </c>
      <c r="I21" s="11"/>
      <c r="J21" s="12"/>
      <c r="K21" s="11"/>
      <c r="L21" s="15">
        <f t="shared" si="1"/>
        <v>466.95</v>
      </c>
      <c r="M21" s="12"/>
      <c r="N21" s="12"/>
      <c r="O21" s="39">
        <f t="shared" si="2"/>
        <v>2334.75</v>
      </c>
      <c r="P21" s="82"/>
    </row>
    <row r="22" spans="1:26" ht="21" customHeight="1" thickBot="1">
      <c r="A22" s="6">
        <v>8</v>
      </c>
      <c r="B22" s="7" t="s">
        <v>17</v>
      </c>
      <c r="C22" s="9">
        <v>0.25</v>
      </c>
      <c r="D22" s="9">
        <v>10</v>
      </c>
      <c r="E22" s="16">
        <v>4859</v>
      </c>
      <c r="F22" s="16">
        <v>1336.22</v>
      </c>
      <c r="G22" s="10">
        <v>0.3</v>
      </c>
      <c r="H22" s="15">
        <f t="shared" si="0"/>
        <v>400.86599999999999</v>
      </c>
      <c r="I22" s="11"/>
      <c r="J22" s="12"/>
      <c r="K22" s="11"/>
      <c r="L22" s="15">
        <f t="shared" si="1"/>
        <v>400.86599999999999</v>
      </c>
      <c r="M22" s="12"/>
      <c r="N22" s="12"/>
      <c r="O22" s="39">
        <f t="shared" si="2"/>
        <v>2137.9520000000002</v>
      </c>
      <c r="P22" s="82"/>
    </row>
    <row r="23" spans="1:26" ht="21" customHeight="1" thickBot="1">
      <c r="A23" s="51"/>
      <c r="B23" s="52" t="s">
        <v>18</v>
      </c>
      <c r="C23" s="53">
        <v>5</v>
      </c>
      <c r="D23" s="54"/>
      <c r="E23" s="55">
        <f>SUM(E16:E22)</f>
        <v>37349.5</v>
      </c>
      <c r="F23" s="56">
        <f>SUM(F16:F22)</f>
        <v>28931.370000000003</v>
      </c>
      <c r="G23" s="57"/>
      <c r="H23" s="58">
        <f>SUM(H16:H22)</f>
        <v>5919.8959999999997</v>
      </c>
      <c r="I23" s="59"/>
      <c r="J23" s="60"/>
      <c r="K23" s="59"/>
      <c r="L23" s="57">
        <f>SUM(L16:L22)</f>
        <v>8679.4110000000001</v>
      </c>
      <c r="M23" s="61"/>
      <c r="N23" s="61"/>
      <c r="O23" s="62">
        <f>SUM(O16:O22)</f>
        <v>43530.676999999996</v>
      </c>
      <c r="P23" s="83"/>
    </row>
    <row r="24" spans="1:26" ht="21" customHeight="1" thickBot="1">
      <c r="A24" s="6">
        <v>9</v>
      </c>
      <c r="B24" s="7" t="s">
        <v>19</v>
      </c>
      <c r="C24" s="9">
        <v>1</v>
      </c>
      <c r="D24" s="9">
        <v>7</v>
      </c>
      <c r="E24" s="20">
        <v>4112</v>
      </c>
      <c r="F24" s="21">
        <f>E24*C24</f>
        <v>4112</v>
      </c>
      <c r="G24" s="22">
        <v>0.1</v>
      </c>
      <c r="H24" s="21">
        <f>F24*10%</f>
        <v>411.20000000000005</v>
      </c>
      <c r="I24" s="23">
        <v>0.1</v>
      </c>
      <c r="J24" s="21">
        <f>F24*I24</f>
        <v>411.20000000000005</v>
      </c>
      <c r="K24" s="21">
        <f>F24*10%</f>
        <v>411.20000000000005</v>
      </c>
      <c r="L24" s="29"/>
      <c r="M24" s="30"/>
      <c r="N24" s="35">
        <v>1152.8</v>
      </c>
      <c r="O24" s="44">
        <f>F24+H24+K24+L24+N24+J24+M24</f>
        <v>6498.4</v>
      </c>
      <c r="P24" s="84"/>
      <c r="Q24" s="26">
        <v>6500</v>
      </c>
      <c r="R24" s="26">
        <f>Q24-O24</f>
        <v>1.6000000000003638</v>
      </c>
      <c r="S24" s="33">
        <v>0.1</v>
      </c>
      <c r="T24" s="26" t="s">
        <v>40</v>
      </c>
      <c r="U24" s="26"/>
      <c r="V24" s="26"/>
    </row>
    <row r="25" spans="1:26" ht="21" customHeight="1" thickBot="1">
      <c r="A25" s="6">
        <v>10</v>
      </c>
      <c r="B25" s="7" t="s">
        <v>20</v>
      </c>
      <c r="C25" s="9">
        <v>0.25</v>
      </c>
      <c r="D25" s="9">
        <v>7</v>
      </c>
      <c r="E25" s="20">
        <v>4456</v>
      </c>
      <c r="F25" s="21">
        <f t="shared" ref="F25:F27" si="4">E25*C25</f>
        <v>1114</v>
      </c>
      <c r="G25" s="22">
        <v>0.1</v>
      </c>
      <c r="H25" s="21">
        <f>F25*10%</f>
        <v>111.4</v>
      </c>
      <c r="I25" s="25"/>
      <c r="J25" s="25"/>
      <c r="K25" s="25"/>
      <c r="L25" s="29"/>
      <c r="M25" s="31"/>
      <c r="N25" s="36">
        <v>399.6</v>
      </c>
      <c r="O25" s="44">
        <f t="shared" ref="O25:O27" si="5">F25+H25+K25+L25+N25+J25+M25</f>
        <v>1625</v>
      </c>
      <c r="P25" s="84"/>
      <c r="Q25" s="26">
        <v>1625</v>
      </c>
      <c r="R25" s="26">
        <f t="shared" ref="R25:R36" si="6">Q25-O25</f>
        <v>0</v>
      </c>
      <c r="S25" s="26"/>
      <c r="T25" s="26"/>
      <c r="U25" s="26"/>
    </row>
    <row r="26" spans="1:26" ht="21" customHeight="1" thickBot="1">
      <c r="A26" s="6">
        <v>11</v>
      </c>
      <c r="B26" s="7" t="s">
        <v>21</v>
      </c>
      <c r="C26" s="9">
        <v>0.5</v>
      </c>
      <c r="D26" s="9">
        <v>7</v>
      </c>
      <c r="E26" s="20">
        <v>4456</v>
      </c>
      <c r="F26" s="21">
        <f t="shared" si="4"/>
        <v>2228</v>
      </c>
      <c r="G26" s="24"/>
      <c r="H26" s="21"/>
      <c r="I26" s="25"/>
      <c r="J26" s="25"/>
      <c r="K26" s="25"/>
      <c r="L26" s="29"/>
      <c r="M26" s="31"/>
      <c r="N26" s="36">
        <v>1022</v>
      </c>
      <c r="O26" s="44">
        <f t="shared" si="5"/>
        <v>3250</v>
      </c>
      <c r="P26" s="84"/>
      <c r="Q26" s="26">
        <v>3250</v>
      </c>
      <c r="R26" s="26">
        <f t="shared" si="6"/>
        <v>0</v>
      </c>
      <c r="S26" s="26"/>
      <c r="T26" s="26"/>
      <c r="U26" s="26"/>
    </row>
    <row r="27" spans="1:26" ht="21" customHeight="1" thickBot="1">
      <c r="A27" s="6">
        <v>12</v>
      </c>
      <c r="B27" s="7" t="s">
        <v>22</v>
      </c>
      <c r="C27" s="18">
        <v>1.5</v>
      </c>
      <c r="D27" s="9">
        <v>4</v>
      </c>
      <c r="E27" s="20">
        <v>3674</v>
      </c>
      <c r="F27" s="21">
        <f t="shared" si="4"/>
        <v>5511</v>
      </c>
      <c r="G27" s="24"/>
      <c r="H27" s="21"/>
      <c r="I27" s="23">
        <v>0.1</v>
      </c>
      <c r="J27" s="25">
        <f>F27*10%</f>
        <v>551.1</v>
      </c>
      <c r="K27" s="25"/>
      <c r="L27" s="29"/>
      <c r="M27" s="32"/>
      <c r="N27" s="36">
        <v>4239</v>
      </c>
      <c r="O27" s="44">
        <f t="shared" si="5"/>
        <v>10301.1</v>
      </c>
      <c r="P27" s="84"/>
      <c r="Q27" s="26">
        <v>9750</v>
      </c>
      <c r="R27" s="26">
        <f t="shared" si="6"/>
        <v>-551.10000000000036</v>
      </c>
      <c r="S27" s="33">
        <v>0.1</v>
      </c>
      <c r="T27" s="26" t="s">
        <v>40</v>
      </c>
      <c r="U27" s="26"/>
    </row>
    <row r="28" spans="1:26" ht="21" customHeight="1" thickBot="1">
      <c r="A28" s="51"/>
      <c r="B28" s="52" t="s">
        <v>23</v>
      </c>
      <c r="C28" s="63">
        <v>3.25</v>
      </c>
      <c r="D28" s="54"/>
      <c r="E28" s="64">
        <f>SUM(E24:E27)</f>
        <v>16698</v>
      </c>
      <c r="F28" s="56">
        <f>SUM(F24:F27)</f>
        <v>12965</v>
      </c>
      <c r="G28" s="65"/>
      <c r="H28" s="58">
        <f>SUM(H24:H27)</f>
        <v>522.6</v>
      </c>
      <c r="I28" s="59"/>
      <c r="J28" s="53">
        <f>SUM(J24:J27)</f>
        <v>962.30000000000007</v>
      </c>
      <c r="K28" s="58">
        <f>SUM(K24:K27)</f>
        <v>411.20000000000005</v>
      </c>
      <c r="L28" s="59"/>
      <c r="M28" s="66"/>
      <c r="N28" s="67">
        <f>SUM(N24:N27)</f>
        <v>6813.4</v>
      </c>
      <c r="O28" s="56">
        <f>SUM(O24:O27)</f>
        <v>21674.5</v>
      </c>
      <c r="P28" s="83"/>
      <c r="R28" s="26"/>
      <c r="S28" s="26"/>
      <c r="T28" s="26"/>
      <c r="U28" s="26"/>
    </row>
    <row r="29" spans="1:26" ht="21" customHeight="1" thickBot="1">
      <c r="A29" s="6">
        <v>13</v>
      </c>
      <c r="B29" s="7" t="s">
        <v>24</v>
      </c>
      <c r="C29" s="9">
        <v>0.75</v>
      </c>
      <c r="D29" s="9">
        <v>2</v>
      </c>
      <c r="E29" s="14">
        <v>3153</v>
      </c>
      <c r="F29" s="16">
        <f>E29*C29</f>
        <v>2364.75</v>
      </c>
      <c r="G29" s="7"/>
      <c r="H29" s="19"/>
      <c r="I29" s="13">
        <v>0.1</v>
      </c>
      <c r="J29" s="39">
        <f>F29*I29</f>
        <v>236.47500000000002</v>
      </c>
      <c r="K29" s="7"/>
      <c r="L29" s="7"/>
      <c r="M29" s="27"/>
      <c r="N29" s="36">
        <v>2510.25</v>
      </c>
      <c r="O29" s="39">
        <f>F29+H29+K29+L29+N29+J29+M29</f>
        <v>5111.4750000000004</v>
      </c>
      <c r="P29" s="82"/>
      <c r="Q29" s="26">
        <v>4875</v>
      </c>
      <c r="R29" s="26">
        <f t="shared" si="6"/>
        <v>-236.47500000000036</v>
      </c>
      <c r="S29" s="33">
        <v>0.1</v>
      </c>
      <c r="T29" s="26" t="s">
        <v>40</v>
      </c>
      <c r="U29" s="26"/>
    </row>
    <row r="30" spans="1:26" ht="21" customHeight="1" thickBot="1">
      <c r="A30" s="6">
        <v>14</v>
      </c>
      <c r="B30" s="7" t="s">
        <v>25</v>
      </c>
      <c r="C30" s="9">
        <v>0.25</v>
      </c>
      <c r="D30" s="9">
        <v>1</v>
      </c>
      <c r="E30" s="14">
        <v>2893</v>
      </c>
      <c r="F30" s="16">
        <f t="shared" ref="F30:F36" si="7">E30*C30</f>
        <v>723.25</v>
      </c>
      <c r="G30" s="7"/>
      <c r="H30" s="19"/>
      <c r="I30" s="8"/>
      <c r="J30" s="39"/>
      <c r="K30" s="7"/>
      <c r="L30" s="7"/>
      <c r="M30" s="27"/>
      <c r="N30" s="36">
        <v>901.75</v>
      </c>
      <c r="O30" s="39">
        <f t="shared" ref="O30:O36" si="8">F30+H30+K30+L30+N30+J30+M30</f>
        <v>1625</v>
      </c>
      <c r="P30" s="82"/>
      <c r="Q30" s="26">
        <v>1625</v>
      </c>
      <c r="R30" s="26">
        <f t="shared" si="6"/>
        <v>0</v>
      </c>
      <c r="S30" s="26"/>
      <c r="T30" s="26"/>
      <c r="U30" s="26"/>
      <c r="Z30" s="1" t="s">
        <v>32</v>
      </c>
    </row>
    <row r="31" spans="1:26" ht="21" customHeight="1" thickBot="1">
      <c r="A31" s="6">
        <v>15</v>
      </c>
      <c r="B31" s="7" t="s">
        <v>26</v>
      </c>
      <c r="C31" s="9">
        <v>0.5</v>
      </c>
      <c r="D31" s="9">
        <v>1</v>
      </c>
      <c r="E31" s="14">
        <v>2893</v>
      </c>
      <c r="F31" s="16">
        <f t="shared" si="7"/>
        <v>1446.5</v>
      </c>
      <c r="G31" s="7"/>
      <c r="H31" s="19"/>
      <c r="I31" s="13">
        <v>0.1</v>
      </c>
      <c r="J31" s="39">
        <f t="shared" ref="J31:J33" si="9">F31*I31</f>
        <v>144.65</v>
      </c>
      <c r="K31" s="7"/>
      <c r="L31" s="7"/>
      <c r="M31" s="27"/>
      <c r="N31" s="36">
        <v>1803.5</v>
      </c>
      <c r="O31" s="39">
        <f t="shared" si="8"/>
        <v>3394.65</v>
      </c>
      <c r="P31" s="82"/>
      <c r="Q31" s="26">
        <v>3250</v>
      </c>
      <c r="R31" s="26">
        <f t="shared" si="6"/>
        <v>-144.65000000000009</v>
      </c>
      <c r="S31" s="33">
        <v>0.1</v>
      </c>
      <c r="T31" s="26" t="s">
        <v>40</v>
      </c>
      <c r="U31" s="26"/>
    </row>
    <row r="32" spans="1:26" ht="21" customHeight="1" thickBot="1">
      <c r="A32" s="6">
        <v>16</v>
      </c>
      <c r="B32" s="7" t="s">
        <v>27</v>
      </c>
      <c r="C32" s="18">
        <v>2.5</v>
      </c>
      <c r="D32" s="9">
        <v>5</v>
      </c>
      <c r="E32" s="14">
        <v>3934</v>
      </c>
      <c r="F32" s="16">
        <f t="shared" si="7"/>
        <v>9835</v>
      </c>
      <c r="G32" s="7"/>
      <c r="H32" s="19"/>
      <c r="I32" s="13">
        <v>0.1</v>
      </c>
      <c r="J32" s="39">
        <f t="shared" si="9"/>
        <v>983.5</v>
      </c>
      <c r="K32" s="7"/>
      <c r="L32" s="7"/>
      <c r="M32" s="27"/>
      <c r="N32" s="36">
        <v>6415</v>
      </c>
      <c r="O32" s="39">
        <f t="shared" si="8"/>
        <v>17233.5</v>
      </c>
      <c r="P32" s="82"/>
      <c r="Q32" s="26">
        <v>16250</v>
      </c>
      <c r="R32" s="26">
        <f t="shared" si="6"/>
        <v>-983.5</v>
      </c>
      <c r="S32" s="33">
        <v>0.1</v>
      </c>
      <c r="T32" s="26" t="s">
        <v>40</v>
      </c>
      <c r="U32" s="26"/>
    </row>
    <row r="33" spans="1:21" ht="21" customHeight="1" thickBot="1">
      <c r="A33" s="6">
        <v>17</v>
      </c>
      <c r="B33" s="7" t="s">
        <v>28</v>
      </c>
      <c r="C33" s="9">
        <v>0.5</v>
      </c>
      <c r="D33" s="9">
        <v>1</v>
      </c>
      <c r="E33" s="14">
        <v>2893</v>
      </c>
      <c r="F33" s="16">
        <f t="shared" si="7"/>
        <v>1446.5</v>
      </c>
      <c r="G33" s="7"/>
      <c r="H33" s="19"/>
      <c r="I33" s="13">
        <v>0.1</v>
      </c>
      <c r="J33" s="39">
        <f t="shared" si="9"/>
        <v>144.65</v>
      </c>
      <c r="K33" s="7"/>
      <c r="L33" s="7"/>
      <c r="M33" s="27"/>
      <c r="N33" s="36">
        <v>1803.5</v>
      </c>
      <c r="O33" s="39">
        <f t="shared" si="8"/>
        <v>3394.65</v>
      </c>
      <c r="P33" s="82"/>
      <c r="Q33" s="26">
        <v>3250</v>
      </c>
      <c r="R33" s="26">
        <f t="shared" si="6"/>
        <v>-144.65000000000009</v>
      </c>
      <c r="S33" s="33">
        <v>0.1</v>
      </c>
      <c r="T33" s="26" t="s">
        <v>40</v>
      </c>
      <c r="U33" s="26"/>
    </row>
    <row r="34" spans="1:21" ht="21" customHeight="1" thickBot="1">
      <c r="A34" s="6">
        <v>18</v>
      </c>
      <c r="B34" s="7" t="s">
        <v>29</v>
      </c>
      <c r="C34" s="9">
        <v>2</v>
      </c>
      <c r="D34" s="9">
        <v>1</v>
      </c>
      <c r="E34" s="14">
        <v>2893</v>
      </c>
      <c r="F34" s="16">
        <f t="shared" si="7"/>
        <v>5786</v>
      </c>
      <c r="G34" s="7"/>
      <c r="H34" s="19"/>
      <c r="I34" s="7"/>
      <c r="J34" s="9"/>
      <c r="K34" s="7"/>
      <c r="L34" s="7"/>
      <c r="M34" s="28">
        <v>1681.6</v>
      </c>
      <c r="N34" s="36">
        <v>7214</v>
      </c>
      <c r="O34" s="39">
        <f t="shared" si="8"/>
        <v>14681.6</v>
      </c>
      <c r="P34" s="82"/>
      <c r="Q34" s="26">
        <v>13000</v>
      </c>
      <c r="R34" s="26">
        <f t="shared" si="6"/>
        <v>-1681.6000000000004</v>
      </c>
      <c r="S34" s="34">
        <v>0.4</v>
      </c>
      <c r="T34" s="26" t="s">
        <v>41</v>
      </c>
      <c r="U34" s="26"/>
    </row>
    <row r="35" spans="1:21" ht="21" customHeight="1" thickBot="1">
      <c r="A35" s="6">
        <v>19</v>
      </c>
      <c r="B35" s="7" t="s">
        <v>42</v>
      </c>
      <c r="C35" s="9">
        <v>1</v>
      </c>
      <c r="D35" s="9">
        <v>1</v>
      </c>
      <c r="E35" s="14">
        <v>2893</v>
      </c>
      <c r="F35" s="16">
        <f t="shared" si="7"/>
        <v>2893</v>
      </c>
      <c r="G35" s="7"/>
      <c r="H35" s="19"/>
      <c r="I35" s="7"/>
      <c r="J35" s="9"/>
      <c r="K35" s="7"/>
      <c r="L35" s="7"/>
      <c r="M35" s="27"/>
      <c r="N35" s="36">
        <v>3607</v>
      </c>
      <c r="O35" s="39">
        <f t="shared" si="8"/>
        <v>6500</v>
      </c>
      <c r="P35" s="82"/>
      <c r="Q35" s="26">
        <v>6500</v>
      </c>
      <c r="R35" s="26">
        <f t="shared" si="6"/>
        <v>0</v>
      </c>
      <c r="S35" s="26"/>
      <c r="T35" s="26"/>
      <c r="U35" s="26"/>
    </row>
    <row r="36" spans="1:21" ht="21" customHeight="1" thickBot="1">
      <c r="A36" s="6">
        <v>20</v>
      </c>
      <c r="B36" s="7" t="s">
        <v>30</v>
      </c>
      <c r="C36" s="9">
        <v>0.5</v>
      </c>
      <c r="D36" s="9">
        <v>1</v>
      </c>
      <c r="E36" s="14">
        <v>2893</v>
      </c>
      <c r="F36" s="16">
        <f t="shared" si="7"/>
        <v>1446.5</v>
      </c>
      <c r="G36" s="7"/>
      <c r="H36" s="19"/>
      <c r="I36" s="7"/>
      <c r="J36" s="9"/>
      <c r="K36" s="7"/>
      <c r="L36" s="7"/>
      <c r="M36" s="27"/>
      <c r="N36" s="37">
        <v>1803.5</v>
      </c>
      <c r="O36" s="39">
        <f t="shared" si="8"/>
        <v>3250</v>
      </c>
      <c r="P36" s="82"/>
      <c r="Q36" s="26">
        <v>3250</v>
      </c>
      <c r="R36" s="26">
        <f t="shared" si="6"/>
        <v>0</v>
      </c>
      <c r="S36" s="26"/>
      <c r="T36" s="26"/>
      <c r="U36" s="26"/>
    </row>
    <row r="37" spans="1:21" ht="21" customHeight="1">
      <c r="A37" s="99"/>
      <c r="B37" s="108" t="s">
        <v>31</v>
      </c>
      <c r="C37" s="106">
        <v>8</v>
      </c>
      <c r="D37" s="110"/>
      <c r="E37" s="112">
        <f>SUM(E29:E36)</f>
        <v>24445</v>
      </c>
      <c r="F37" s="101">
        <f>SUM(F29:F36)</f>
        <v>25941.5</v>
      </c>
      <c r="G37" s="99"/>
      <c r="H37" s="104"/>
      <c r="I37" s="99"/>
      <c r="J37" s="106">
        <f>SUM(J29:J36)</f>
        <v>1509.2750000000001</v>
      </c>
      <c r="K37" s="99"/>
      <c r="L37" s="99"/>
      <c r="M37" s="101">
        <f>SUM(M34:M36)</f>
        <v>1681.6</v>
      </c>
      <c r="N37" s="91">
        <f>SUM(N29:N36)</f>
        <v>26058.5</v>
      </c>
      <c r="O37" s="101">
        <f>SUM(O29:O36)</f>
        <v>55190.875</v>
      </c>
      <c r="P37" s="83"/>
    </row>
    <row r="38" spans="1:21" ht="6.75" customHeight="1">
      <c r="A38" s="100"/>
      <c r="B38" s="109"/>
      <c r="C38" s="107"/>
      <c r="D38" s="111"/>
      <c r="E38" s="113"/>
      <c r="F38" s="102"/>
      <c r="G38" s="100"/>
      <c r="H38" s="105"/>
      <c r="I38" s="100"/>
      <c r="J38" s="107"/>
      <c r="K38" s="100"/>
      <c r="L38" s="100"/>
      <c r="M38" s="102"/>
      <c r="N38" s="91"/>
      <c r="O38" s="102"/>
      <c r="P38" s="83"/>
    </row>
    <row r="39" spans="1:21" ht="17.25" customHeight="1">
      <c r="A39" s="69"/>
      <c r="B39" s="70" t="s">
        <v>34</v>
      </c>
      <c r="C39" s="70">
        <f>C37+C28+C23+C15</f>
        <v>17.25</v>
      </c>
      <c r="D39" s="70"/>
      <c r="E39" s="71">
        <f>E37+E28+E23+E15</f>
        <v>85941.5</v>
      </c>
      <c r="F39" s="72">
        <f>F37+F28+F23+F15</f>
        <v>76027.23</v>
      </c>
      <c r="G39" s="70"/>
      <c r="H39" s="73">
        <f>H37+H28+H23+H15</f>
        <v>8899.3040000000001</v>
      </c>
      <c r="I39" s="70"/>
      <c r="J39" s="74">
        <f>J37+J28+J23+J15</f>
        <v>2471.5750000000003</v>
      </c>
      <c r="K39" s="73">
        <f>K37+K28+K23+K15</f>
        <v>411.20000000000005</v>
      </c>
      <c r="L39" s="73">
        <f>L37+L28+L23+L15</f>
        <v>11136.219000000001</v>
      </c>
      <c r="M39" s="74">
        <f>M37</f>
        <v>1681.6</v>
      </c>
      <c r="N39" s="72">
        <f>N37+N28</f>
        <v>32871.9</v>
      </c>
      <c r="O39" s="72">
        <f>O37+O28+O23+O15</f>
        <v>133499.02799999999</v>
      </c>
      <c r="P39" s="83"/>
      <c r="S39" s="1" t="s">
        <v>39</v>
      </c>
      <c r="T39" s="26">
        <f>O39*22%</f>
        <v>29369.78616</v>
      </c>
    </row>
    <row r="41" spans="1:21" ht="15">
      <c r="B41" s="103" t="s">
        <v>45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87"/>
    </row>
  </sheetData>
  <mergeCells count="32">
    <mergeCell ref="L37:L38"/>
    <mergeCell ref="M37:M38"/>
    <mergeCell ref="O37:O38"/>
    <mergeCell ref="B41:O41"/>
    <mergeCell ref="F37:F38"/>
    <mergeCell ref="G37:G38"/>
    <mergeCell ref="H37:H38"/>
    <mergeCell ref="I37:I38"/>
    <mergeCell ref="J37:J38"/>
    <mergeCell ref="K37:K38"/>
    <mergeCell ref="A37:A38"/>
    <mergeCell ref="B37:B38"/>
    <mergeCell ref="C37:C38"/>
    <mergeCell ref="D37:D38"/>
    <mergeCell ref="E37:E38"/>
    <mergeCell ref="B2:Q2"/>
    <mergeCell ref="A4:O4"/>
    <mergeCell ref="A5:O5"/>
    <mergeCell ref="A6:O6"/>
    <mergeCell ref="A8:O8"/>
    <mergeCell ref="B9:O9"/>
    <mergeCell ref="A12:A13"/>
    <mergeCell ref="B12:B13"/>
    <mergeCell ref="C12:C13"/>
    <mergeCell ref="D12:D13"/>
    <mergeCell ref="E12:E13"/>
    <mergeCell ref="G12:H13"/>
    <mergeCell ref="I12:J13"/>
    <mergeCell ref="K12:K13"/>
    <mergeCell ref="L12:L13"/>
    <mergeCell ref="O12:O13"/>
    <mergeCell ref="F12:F13"/>
  </mergeCells>
  <pageMargins left="0.88" right="0.70866141732283472" top="0.34" bottom="0.24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3"/>
  <sheetViews>
    <sheetView topLeftCell="D1" workbookViewId="0">
      <selection activeCell="R36" sqref="R36"/>
    </sheetView>
  </sheetViews>
  <sheetFormatPr defaultRowHeight="12.75"/>
  <cols>
    <col min="1" max="1" width="3.85546875" customWidth="1"/>
    <col min="2" max="2" width="35.140625" customWidth="1"/>
    <col min="3" max="3" width="11.42578125" customWidth="1"/>
    <col min="4" max="4" width="10.5703125" customWidth="1"/>
    <col min="5" max="6" width="13.140625" customWidth="1"/>
    <col min="8" max="8" width="11.28515625" customWidth="1"/>
    <col min="9" max="9" width="10.28515625" customWidth="1"/>
    <col min="10" max="10" width="11" customWidth="1"/>
    <col min="11" max="11" width="11.7109375" customWidth="1"/>
    <col min="12" max="12" width="13.42578125" customWidth="1"/>
    <col min="14" max="14" width="13" customWidth="1"/>
    <col min="15" max="15" width="15.85546875" customWidth="1"/>
  </cols>
  <sheetData>
    <row r="1" spans="1:15" ht="15">
      <c r="A1" s="2"/>
      <c r="B1" s="2" t="s">
        <v>54</v>
      </c>
      <c r="C1" s="2"/>
      <c r="D1" s="2"/>
      <c r="E1" s="2"/>
      <c r="F1" s="5"/>
      <c r="G1" s="2"/>
      <c r="H1" s="2"/>
      <c r="I1" s="2"/>
      <c r="J1" s="2"/>
      <c r="K1" s="2"/>
      <c r="L1" s="2"/>
      <c r="M1" s="2"/>
      <c r="N1" s="2"/>
      <c r="O1" s="2"/>
    </row>
    <row r="2" spans="1:15" ht="15">
      <c r="A2" s="2"/>
      <c r="B2" s="114" t="s">
        <v>60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ht="15">
      <c r="A3" s="2"/>
      <c r="B3" s="2" t="s">
        <v>59</v>
      </c>
      <c r="C3" s="2"/>
      <c r="D3" s="2"/>
      <c r="E3" s="2"/>
      <c r="F3" s="5"/>
      <c r="G3" s="2"/>
      <c r="H3" s="2"/>
      <c r="I3" s="2"/>
      <c r="J3" s="2"/>
      <c r="K3" s="2"/>
      <c r="L3" s="2"/>
      <c r="M3" s="2"/>
      <c r="N3" s="2"/>
      <c r="O3" s="2"/>
    </row>
    <row r="4" spans="1:15">
      <c r="A4" s="115" t="s">
        <v>36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</row>
    <row r="5" spans="1:15">
      <c r="A5" s="115" t="s">
        <v>57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5" ht="15">
      <c r="A6" s="103" t="s">
        <v>58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5" ht="12" customHeight="1">
      <c r="A7" s="97"/>
      <c r="B7" s="97"/>
      <c r="C7" s="97"/>
      <c r="D7" s="97"/>
      <c r="E7" s="97"/>
      <c r="F7" s="5"/>
      <c r="G7" s="97"/>
      <c r="H7" s="97"/>
      <c r="I7" s="97"/>
      <c r="J7" s="97"/>
      <c r="K7" s="97"/>
      <c r="L7" s="97"/>
      <c r="M7" s="97"/>
      <c r="N7" s="97"/>
      <c r="O7" s="38">
        <f>O39</f>
        <v>128626.40100000001</v>
      </c>
    </row>
    <row r="8" spans="1:15" ht="16.5">
      <c r="A8" s="116" t="s">
        <v>56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</row>
    <row r="9" spans="1:15" ht="15.75">
      <c r="A9" s="1"/>
      <c r="B9" s="117" t="s">
        <v>33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</row>
    <row r="10" spans="1:15" ht="5.25" customHeight="1">
      <c r="A10" s="1"/>
      <c r="B10" s="1"/>
      <c r="C10" s="1"/>
      <c r="D10" s="1"/>
      <c r="E10" s="1"/>
      <c r="F10" s="4"/>
      <c r="G10" s="1"/>
      <c r="H10" s="1"/>
      <c r="I10" s="1"/>
      <c r="J10" s="1"/>
      <c r="K10" s="1"/>
      <c r="L10" s="1"/>
      <c r="M10" s="1"/>
      <c r="N10" s="1"/>
      <c r="O10" s="1"/>
    </row>
    <row r="11" spans="1:15" ht="7.5" customHeight="1" thickBot="1">
      <c r="A11" s="1"/>
      <c r="B11" s="1"/>
      <c r="C11" s="1"/>
      <c r="D11" s="1"/>
      <c r="E11" s="1"/>
      <c r="F11" s="4"/>
      <c r="G11" s="1"/>
      <c r="H11" s="1"/>
      <c r="I11" s="1"/>
      <c r="J11" s="1"/>
      <c r="K11" s="1"/>
      <c r="L11" s="1"/>
      <c r="M11" s="1"/>
      <c r="N11" s="1"/>
      <c r="O11" s="1"/>
    </row>
    <row r="12" spans="1:15" ht="47.25">
      <c r="A12" s="118" t="s">
        <v>0</v>
      </c>
      <c r="B12" s="118" t="s">
        <v>1</v>
      </c>
      <c r="C12" s="118" t="s">
        <v>2</v>
      </c>
      <c r="D12" s="118" t="s">
        <v>3</v>
      </c>
      <c r="E12" s="118" t="s">
        <v>4</v>
      </c>
      <c r="F12" s="118" t="s">
        <v>5</v>
      </c>
      <c r="G12" s="120" t="s">
        <v>6</v>
      </c>
      <c r="H12" s="121"/>
      <c r="I12" s="120" t="s">
        <v>7</v>
      </c>
      <c r="J12" s="121"/>
      <c r="K12" s="118" t="s">
        <v>8</v>
      </c>
      <c r="L12" s="118" t="s">
        <v>9</v>
      </c>
      <c r="M12" s="98" t="s">
        <v>10</v>
      </c>
      <c r="N12" s="98" t="s">
        <v>38</v>
      </c>
      <c r="O12" s="118" t="s">
        <v>11</v>
      </c>
    </row>
    <row r="13" spans="1:15" ht="16.5" thickBot="1">
      <c r="A13" s="119"/>
      <c r="B13" s="119"/>
      <c r="C13" s="119"/>
      <c r="D13" s="119"/>
      <c r="E13" s="119"/>
      <c r="F13" s="119"/>
      <c r="G13" s="122"/>
      <c r="H13" s="123"/>
      <c r="I13" s="122"/>
      <c r="J13" s="123"/>
      <c r="K13" s="119"/>
      <c r="L13" s="119"/>
      <c r="M13" s="3">
        <v>0.4</v>
      </c>
      <c r="N13" s="3"/>
      <c r="O13" s="119"/>
    </row>
    <row r="14" spans="1:15" ht="21.75" customHeight="1" thickBot="1">
      <c r="A14" s="6">
        <v>1</v>
      </c>
      <c r="B14" s="7" t="s">
        <v>12</v>
      </c>
      <c r="C14" s="9">
        <v>1</v>
      </c>
      <c r="D14" s="9">
        <v>16</v>
      </c>
      <c r="E14" s="16">
        <v>8193.9</v>
      </c>
      <c r="F14" s="16">
        <f>E14-4.54</f>
        <v>8189.36</v>
      </c>
      <c r="G14" s="10">
        <v>0.3</v>
      </c>
      <c r="H14" s="15">
        <f>F14*30/100</f>
        <v>2456.808</v>
      </c>
      <c r="I14" s="11"/>
      <c r="J14" s="12"/>
      <c r="K14" s="11"/>
      <c r="L14" s="15">
        <f>F14*30%</f>
        <v>2456.808</v>
      </c>
      <c r="M14" s="12"/>
      <c r="N14" s="12"/>
      <c r="O14" s="16">
        <f>L14+H14+F14</f>
        <v>13102.975999999999</v>
      </c>
    </row>
    <row r="15" spans="1:15" ht="21" customHeight="1" thickBot="1">
      <c r="A15" s="45"/>
      <c r="B15" s="46" t="s">
        <v>13</v>
      </c>
      <c r="C15" s="47">
        <v>1</v>
      </c>
      <c r="D15" s="47"/>
      <c r="E15" s="48">
        <f>SUM(E14)</f>
        <v>8193.9</v>
      </c>
      <c r="F15" s="48">
        <f>F14</f>
        <v>8189.36</v>
      </c>
      <c r="G15" s="49">
        <v>0.3</v>
      </c>
      <c r="H15" s="50">
        <f>H14</f>
        <v>2456.808</v>
      </c>
      <c r="I15" s="46"/>
      <c r="J15" s="47"/>
      <c r="K15" s="46"/>
      <c r="L15" s="50">
        <f>L14</f>
        <v>2456.808</v>
      </c>
      <c r="M15" s="47"/>
      <c r="N15" s="47"/>
      <c r="O15" s="48">
        <f>O14</f>
        <v>13102.975999999999</v>
      </c>
    </row>
    <row r="16" spans="1:15" ht="19.5" customHeight="1" thickBot="1">
      <c r="A16" s="6">
        <v>2</v>
      </c>
      <c r="B16" s="7" t="s">
        <v>53</v>
      </c>
      <c r="C16" s="17">
        <v>1</v>
      </c>
      <c r="D16" s="17">
        <v>11</v>
      </c>
      <c r="E16" s="16">
        <v>5260</v>
      </c>
      <c r="F16" s="16">
        <v>5786</v>
      </c>
      <c r="G16" s="10">
        <v>0.3</v>
      </c>
      <c r="H16" s="15">
        <f>F16*G16</f>
        <v>1735.8</v>
      </c>
      <c r="I16" s="11"/>
      <c r="J16" s="12"/>
      <c r="K16" s="11"/>
      <c r="L16" s="15">
        <f>F16*30%</f>
        <v>1735.8</v>
      </c>
      <c r="M16" s="12"/>
      <c r="N16" s="12"/>
      <c r="O16" s="16">
        <f>M16+L16+K16+J16+H16+F16</f>
        <v>9257.6</v>
      </c>
    </row>
    <row r="17" spans="1:15" ht="16.5" customHeight="1" thickBot="1">
      <c r="A17" s="6">
        <v>3</v>
      </c>
      <c r="B17" s="7" t="s">
        <v>52</v>
      </c>
      <c r="C17" s="9">
        <v>1</v>
      </c>
      <c r="D17" s="9">
        <v>10</v>
      </c>
      <c r="E17" s="16">
        <v>5344.9</v>
      </c>
      <c r="F17" s="16">
        <f t="shared" ref="F17:F22" si="0">E17*C17</f>
        <v>5344.9</v>
      </c>
      <c r="G17" s="10">
        <v>0.3</v>
      </c>
      <c r="H17" s="15">
        <f t="shared" ref="H17:H22" si="1">F17*G17</f>
        <v>1603.4699999999998</v>
      </c>
      <c r="I17" s="11"/>
      <c r="J17" s="12"/>
      <c r="K17" s="11"/>
      <c r="L17" s="15">
        <f t="shared" ref="L17:L22" si="2">F17*30%</f>
        <v>1603.4699999999998</v>
      </c>
      <c r="M17" s="12"/>
      <c r="N17" s="12"/>
      <c r="O17" s="16">
        <f t="shared" ref="O17:O22" si="3">M17+L17+K17+J17+H17+F17</f>
        <v>8551.84</v>
      </c>
    </row>
    <row r="18" spans="1:15" ht="18.75" customHeight="1" thickBot="1">
      <c r="A18" s="6">
        <v>4</v>
      </c>
      <c r="B18" s="7" t="s">
        <v>51</v>
      </c>
      <c r="C18" s="9">
        <v>1</v>
      </c>
      <c r="D18" s="9">
        <v>11</v>
      </c>
      <c r="E18" s="16">
        <v>5786</v>
      </c>
      <c r="F18" s="16">
        <f t="shared" si="0"/>
        <v>5786</v>
      </c>
      <c r="G18" s="10">
        <v>0.1</v>
      </c>
      <c r="H18" s="15">
        <f t="shared" si="1"/>
        <v>578.6</v>
      </c>
      <c r="I18" s="11"/>
      <c r="J18" s="12"/>
      <c r="K18" s="11"/>
      <c r="L18" s="15">
        <f t="shared" si="2"/>
        <v>1735.8</v>
      </c>
      <c r="M18" s="12"/>
      <c r="N18" s="12"/>
      <c r="O18" s="16">
        <f t="shared" si="3"/>
        <v>8100.4</v>
      </c>
    </row>
    <row r="19" spans="1:15" ht="21.75" customHeight="1" thickBot="1">
      <c r="A19" s="6">
        <v>5</v>
      </c>
      <c r="B19" s="7" t="s">
        <v>48</v>
      </c>
      <c r="C19" s="9">
        <v>1</v>
      </c>
      <c r="D19" s="9">
        <v>12</v>
      </c>
      <c r="E19" s="16">
        <v>6226</v>
      </c>
      <c r="F19" s="16">
        <f t="shared" si="0"/>
        <v>6226</v>
      </c>
      <c r="G19" s="10">
        <v>0.2</v>
      </c>
      <c r="H19" s="15">
        <f t="shared" si="1"/>
        <v>1245.2</v>
      </c>
      <c r="I19" s="11"/>
      <c r="J19" s="12"/>
      <c r="K19" s="11"/>
      <c r="L19" s="15">
        <f t="shared" si="2"/>
        <v>1867.8</v>
      </c>
      <c r="M19" s="12"/>
      <c r="N19" s="12"/>
      <c r="O19" s="16">
        <f t="shared" si="3"/>
        <v>9339</v>
      </c>
    </row>
    <row r="20" spans="1:15" ht="19.5" customHeight="1" thickBot="1">
      <c r="A20" s="6">
        <v>6</v>
      </c>
      <c r="B20" s="7" t="s">
        <v>49</v>
      </c>
      <c r="C20" s="9">
        <v>0.5</v>
      </c>
      <c r="D20" s="9">
        <v>10</v>
      </c>
      <c r="E20" s="16">
        <v>5344.9</v>
      </c>
      <c r="F20" s="16">
        <f t="shared" si="0"/>
        <v>2672.45</v>
      </c>
      <c r="G20" s="10">
        <v>0.2</v>
      </c>
      <c r="H20" s="15">
        <f t="shared" si="1"/>
        <v>534.49</v>
      </c>
      <c r="I20" s="11"/>
      <c r="J20" s="12"/>
      <c r="K20" s="11"/>
      <c r="L20" s="15">
        <f t="shared" si="2"/>
        <v>801.7349999999999</v>
      </c>
      <c r="M20" s="12"/>
      <c r="N20" s="12"/>
      <c r="O20" s="39">
        <f t="shared" si="3"/>
        <v>4008.6749999999997</v>
      </c>
    </row>
    <row r="21" spans="1:15" ht="26.25" customHeight="1" thickBot="1">
      <c r="A21" s="6">
        <v>7</v>
      </c>
      <c r="B21" s="7" t="s">
        <v>55</v>
      </c>
      <c r="C21" s="9">
        <v>0.25</v>
      </c>
      <c r="D21" s="43">
        <v>12</v>
      </c>
      <c r="E21" s="16">
        <v>6226</v>
      </c>
      <c r="F21" s="16">
        <f t="shared" si="0"/>
        <v>1556.5</v>
      </c>
      <c r="G21" s="10">
        <v>0.1</v>
      </c>
      <c r="H21" s="15">
        <f t="shared" si="1"/>
        <v>155.65</v>
      </c>
      <c r="I21" s="11"/>
      <c r="J21" s="12"/>
      <c r="K21" s="11"/>
      <c r="L21" s="15">
        <f t="shared" si="2"/>
        <v>466.95</v>
      </c>
      <c r="M21" s="12"/>
      <c r="N21" s="12"/>
      <c r="O21" s="39">
        <f t="shared" si="3"/>
        <v>2179.1</v>
      </c>
    </row>
    <row r="22" spans="1:15" ht="32.25" customHeight="1" thickBot="1">
      <c r="A22" s="6">
        <v>8</v>
      </c>
      <c r="B22" s="7" t="s">
        <v>50</v>
      </c>
      <c r="C22" s="9">
        <v>0.25</v>
      </c>
      <c r="D22" s="9">
        <v>10</v>
      </c>
      <c r="E22" s="16">
        <v>5344.9</v>
      </c>
      <c r="F22" s="16">
        <f t="shared" si="0"/>
        <v>1336.2249999999999</v>
      </c>
      <c r="G22" s="10">
        <v>0.3</v>
      </c>
      <c r="H22" s="15">
        <f t="shared" si="1"/>
        <v>400.86749999999995</v>
      </c>
      <c r="I22" s="11"/>
      <c r="J22" s="12"/>
      <c r="K22" s="11"/>
      <c r="L22" s="15">
        <f t="shared" si="2"/>
        <v>400.86749999999995</v>
      </c>
      <c r="M22" s="12"/>
      <c r="N22" s="12"/>
      <c r="O22" s="39">
        <f t="shared" si="3"/>
        <v>2137.96</v>
      </c>
    </row>
    <row r="23" spans="1:15" ht="25.5" customHeight="1" thickBot="1">
      <c r="A23" s="51"/>
      <c r="B23" s="52" t="s">
        <v>18</v>
      </c>
      <c r="C23" s="53">
        <v>5</v>
      </c>
      <c r="D23" s="54"/>
      <c r="E23" s="55">
        <f>SUM(E16:E22)</f>
        <v>39532.700000000004</v>
      </c>
      <c r="F23" s="56">
        <f>SUM(F16:F22)</f>
        <v>28708.075000000001</v>
      </c>
      <c r="G23" s="57"/>
      <c r="H23" s="58">
        <f>SUM(H16:H22)</f>
        <v>6254.0774999999994</v>
      </c>
      <c r="I23" s="59"/>
      <c r="J23" s="60"/>
      <c r="K23" s="59"/>
      <c r="L23" s="57">
        <f>SUM(L16:L22)</f>
        <v>8612.4225000000006</v>
      </c>
      <c r="M23" s="61"/>
      <c r="N23" s="61"/>
      <c r="O23" s="62">
        <f>SUM(O16:O22)</f>
        <v>43574.575000000004</v>
      </c>
    </row>
    <row r="24" spans="1:15" ht="21" customHeight="1" thickBot="1">
      <c r="A24" s="6">
        <v>9</v>
      </c>
      <c r="B24" s="7" t="s">
        <v>19</v>
      </c>
      <c r="C24" s="9">
        <v>1</v>
      </c>
      <c r="D24" s="9">
        <v>7</v>
      </c>
      <c r="E24" s="20">
        <v>4112</v>
      </c>
      <c r="F24" s="21">
        <f>E24*C24</f>
        <v>4112</v>
      </c>
      <c r="G24" s="22">
        <v>0.1</v>
      </c>
      <c r="H24" s="21">
        <f>F24*10%</f>
        <v>411.20000000000005</v>
      </c>
      <c r="I24" s="23">
        <v>0.1</v>
      </c>
      <c r="J24" s="21">
        <f>F24*I24</f>
        <v>411.20000000000005</v>
      </c>
      <c r="K24" s="21">
        <f>F24*10%</f>
        <v>411.20000000000005</v>
      </c>
      <c r="L24" s="29"/>
      <c r="M24" s="30"/>
      <c r="N24" s="92">
        <v>1065.5999999999999</v>
      </c>
      <c r="O24" s="44">
        <f>F24+H24+K24+L24+N24+J24+M24</f>
        <v>6411.2</v>
      </c>
    </row>
    <row r="25" spans="1:15" ht="21" customHeight="1" thickBot="1">
      <c r="A25" s="6">
        <v>10</v>
      </c>
      <c r="B25" s="7" t="s">
        <v>20</v>
      </c>
      <c r="C25" s="9">
        <v>0.25</v>
      </c>
      <c r="D25" s="9">
        <v>7</v>
      </c>
      <c r="E25" s="20">
        <v>4112</v>
      </c>
      <c r="F25" s="21">
        <f t="shared" ref="F25:F27" si="4">E25*C25</f>
        <v>1028</v>
      </c>
      <c r="G25" s="22">
        <v>0.1</v>
      </c>
      <c r="H25" s="21">
        <f>F25*10%</f>
        <v>102.80000000000001</v>
      </c>
      <c r="I25" s="25"/>
      <c r="J25" s="25"/>
      <c r="K25" s="25"/>
      <c r="L25" s="29"/>
      <c r="M25" s="31"/>
      <c r="N25" s="93">
        <v>369.2</v>
      </c>
      <c r="O25" s="44">
        <f t="shared" ref="O25:O27" si="5">F25+H25+K25+L25+N25+J25+M25</f>
        <v>1500</v>
      </c>
    </row>
    <row r="26" spans="1:15" ht="16.5" thickBot="1">
      <c r="A26" s="6">
        <v>11</v>
      </c>
      <c r="B26" s="7" t="s">
        <v>21</v>
      </c>
      <c r="C26" s="9">
        <v>0.5</v>
      </c>
      <c r="D26" s="9">
        <v>7</v>
      </c>
      <c r="E26" s="20">
        <v>4112</v>
      </c>
      <c r="F26" s="21">
        <f t="shared" si="4"/>
        <v>2056</v>
      </c>
      <c r="G26" s="24"/>
      <c r="H26" s="21"/>
      <c r="I26" s="25"/>
      <c r="J26" s="25"/>
      <c r="K26" s="25"/>
      <c r="L26" s="29"/>
      <c r="M26" s="31"/>
      <c r="N26" s="93">
        <v>944</v>
      </c>
      <c r="O26" s="44">
        <f t="shared" si="5"/>
        <v>3000</v>
      </c>
    </row>
    <row r="27" spans="1:15" ht="16.5" thickBot="1">
      <c r="A27" s="6">
        <v>12</v>
      </c>
      <c r="B27" s="7" t="s">
        <v>22</v>
      </c>
      <c r="C27" s="18">
        <v>1.5</v>
      </c>
      <c r="D27" s="9">
        <v>4</v>
      </c>
      <c r="E27" s="20">
        <v>3391</v>
      </c>
      <c r="F27" s="21">
        <f t="shared" si="4"/>
        <v>5086.5</v>
      </c>
      <c r="G27" s="24"/>
      <c r="H27" s="21"/>
      <c r="I27" s="23">
        <v>0.1</v>
      </c>
      <c r="J27" s="25">
        <f>F27*10%</f>
        <v>508.65000000000003</v>
      </c>
      <c r="K27" s="25"/>
      <c r="L27" s="29"/>
      <c r="M27" s="32"/>
      <c r="N27" s="93">
        <v>3913.5</v>
      </c>
      <c r="O27" s="44">
        <f t="shared" si="5"/>
        <v>9508.65</v>
      </c>
    </row>
    <row r="28" spans="1:15" ht="23.25" customHeight="1" thickBot="1">
      <c r="A28" s="51"/>
      <c r="B28" s="52" t="s">
        <v>23</v>
      </c>
      <c r="C28" s="63">
        <v>3.25</v>
      </c>
      <c r="D28" s="54"/>
      <c r="E28" s="64">
        <f>SUM(E24:E27)</f>
        <v>15727</v>
      </c>
      <c r="F28" s="56">
        <f>SUM(F24:F27)</f>
        <v>12282.5</v>
      </c>
      <c r="G28" s="65"/>
      <c r="H28" s="58">
        <f>SUM(H24:H27)</f>
        <v>514</v>
      </c>
      <c r="I28" s="59"/>
      <c r="J28" s="53">
        <f>SUM(J24:J27)</f>
        <v>919.85000000000014</v>
      </c>
      <c r="K28" s="58">
        <f>SUM(K24:K27)</f>
        <v>411.20000000000005</v>
      </c>
      <c r="L28" s="59"/>
      <c r="M28" s="66"/>
      <c r="N28" s="94">
        <f>SUM(N24:N27)</f>
        <v>6292.3</v>
      </c>
      <c r="O28" s="56">
        <f>SUM(O24:O27)</f>
        <v>20419.849999999999</v>
      </c>
    </row>
    <row r="29" spans="1:15" ht="20.25" customHeight="1" thickBot="1">
      <c r="A29" s="6">
        <v>13</v>
      </c>
      <c r="B29" s="7" t="s">
        <v>24</v>
      </c>
      <c r="C29" s="9">
        <v>0.75</v>
      </c>
      <c r="D29" s="9">
        <v>2</v>
      </c>
      <c r="E29" s="14">
        <v>2910</v>
      </c>
      <c r="F29" s="16">
        <f>E29*C29</f>
        <v>2182.5</v>
      </c>
      <c r="G29" s="7"/>
      <c r="H29" s="19"/>
      <c r="I29" s="13">
        <v>0.1</v>
      </c>
      <c r="J29" s="39">
        <f>F29*I29</f>
        <v>218.25</v>
      </c>
      <c r="K29" s="7"/>
      <c r="L29" s="7"/>
      <c r="M29" s="27"/>
      <c r="N29" s="93">
        <v>2317.5</v>
      </c>
      <c r="O29" s="39">
        <f>F29+H29+K29+L29+N29+J29+M29</f>
        <v>4718.25</v>
      </c>
    </row>
    <row r="30" spans="1:15" ht="21.75" customHeight="1" thickBot="1">
      <c r="A30" s="6">
        <v>14</v>
      </c>
      <c r="B30" s="7" t="s">
        <v>25</v>
      </c>
      <c r="C30" s="9">
        <v>0.25</v>
      </c>
      <c r="D30" s="9">
        <v>1</v>
      </c>
      <c r="E30" s="14">
        <v>2670</v>
      </c>
      <c r="F30" s="16">
        <f t="shared" ref="F30:F36" si="6">E30*C30</f>
        <v>667.5</v>
      </c>
      <c r="G30" s="7"/>
      <c r="H30" s="19"/>
      <c r="I30" s="8"/>
      <c r="J30" s="39"/>
      <c r="K30" s="7"/>
      <c r="L30" s="7"/>
      <c r="M30" s="27"/>
      <c r="N30" s="93">
        <v>832.5</v>
      </c>
      <c r="O30" s="39">
        <f t="shared" ref="O30:O36" si="7">F30+H30+K30+L30+N30+J30+M30</f>
        <v>1500</v>
      </c>
    </row>
    <row r="31" spans="1:15" ht="24" customHeight="1" thickBot="1">
      <c r="A31" s="6">
        <v>15</v>
      </c>
      <c r="B31" s="7" t="s">
        <v>26</v>
      </c>
      <c r="C31" s="9">
        <v>0.5</v>
      </c>
      <c r="D31" s="9">
        <v>1</v>
      </c>
      <c r="E31" s="14">
        <v>2670</v>
      </c>
      <c r="F31" s="16">
        <f t="shared" si="6"/>
        <v>1335</v>
      </c>
      <c r="G31" s="7"/>
      <c r="H31" s="19"/>
      <c r="I31" s="13">
        <v>0.1</v>
      </c>
      <c r="J31" s="39">
        <f t="shared" ref="J31:J33" si="8">F31*I31</f>
        <v>133.5</v>
      </c>
      <c r="K31" s="7"/>
      <c r="L31" s="7"/>
      <c r="M31" s="27"/>
      <c r="N31" s="93">
        <v>1665</v>
      </c>
      <c r="O31" s="39">
        <f t="shared" si="7"/>
        <v>3133.5</v>
      </c>
    </row>
    <row r="32" spans="1:15" ht="24" customHeight="1" thickBot="1">
      <c r="A32" s="6">
        <v>16</v>
      </c>
      <c r="B32" s="7" t="s">
        <v>27</v>
      </c>
      <c r="C32" s="18">
        <v>2.5</v>
      </c>
      <c r="D32" s="9">
        <v>5</v>
      </c>
      <c r="E32" s="14">
        <v>3631</v>
      </c>
      <c r="F32" s="16">
        <f t="shared" si="6"/>
        <v>9077.5</v>
      </c>
      <c r="G32" s="7"/>
      <c r="H32" s="19"/>
      <c r="I32" s="13">
        <v>0.1</v>
      </c>
      <c r="J32" s="39">
        <f t="shared" si="8"/>
        <v>907.75</v>
      </c>
      <c r="K32" s="7"/>
      <c r="L32" s="7"/>
      <c r="M32" s="27"/>
      <c r="N32" s="93">
        <v>5922.5</v>
      </c>
      <c r="O32" s="39">
        <f t="shared" si="7"/>
        <v>15907.75</v>
      </c>
    </row>
    <row r="33" spans="1:15" ht="30" customHeight="1" thickBot="1">
      <c r="A33" s="6">
        <v>17</v>
      </c>
      <c r="B33" s="7" t="s">
        <v>28</v>
      </c>
      <c r="C33" s="9">
        <v>0.5</v>
      </c>
      <c r="D33" s="9">
        <v>1</v>
      </c>
      <c r="E33" s="14">
        <v>2670</v>
      </c>
      <c r="F33" s="16">
        <f t="shared" si="6"/>
        <v>1335</v>
      </c>
      <c r="G33" s="7"/>
      <c r="H33" s="19"/>
      <c r="I33" s="13">
        <v>0.1</v>
      </c>
      <c r="J33" s="39">
        <f t="shared" si="8"/>
        <v>133.5</v>
      </c>
      <c r="K33" s="7"/>
      <c r="L33" s="7"/>
      <c r="M33" s="27"/>
      <c r="N33" s="93">
        <v>1665</v>
      </c>
      <c r="O33" s="39">
        <f t="shared" si="7"/>
        <v>3133.5</v>
      </c>
    </row>
    <row r="34" spans="1:15" ht="16.5" thickBot="1">
      <c r="A34" s="6">
        <v>18</v>
      </c>
      <c r="B34" s="7" t="s">
        <v>29</v>
      </c>
      <c r="C34" s="9">
        <v>2</v>
      </c>
      <c r="D34" s="9">
        <v>1</v>
      </c>
      <c r="E34" s="14">
        <v>2670</v>
      </c>
      <c r="F34" s="16">
        <f t="shared" si="6"/>
        <v>5340</v>
      </c>
      <c r="G34" s="7"/>
      <c r="H34" s="19"/>
      <c r="I34" s="7"/>
      <c r="J34" s="9"/>
      <c r="K34" s="7"/>
      <c r="L34" s="7"/>
      <c r="M34" s="28">
        <v>2136</v>
      </c>
      <c r="N34" s="93">
        <v>6660</v>
      </c>
      <c r="O34" s="39">
        <f t="shared" si="7"/>
        <v>14136</v>
      </c>
    </row>
    <row r="35" spans="1:15" ht="16.5" thickBot="1">
      <c r="A35" s="6">
        <v>19</v>
      </c>
      <c r="B35" s="7" t="s">
        <v>42</v>
      </c>
      <c r="C35" s="9">
        <v>1</v>
      </c>
      <c r="D35" s="9">
        <v>1</v>
      </c>
      <c r="E35" s="14">
        <v>2670</v>
      </c>
      <c r="F35" s="16">
        <f t="shared" si="6"/>
        <v>2670</v>
      </c>
      <c r="G35" s="7"/>
      <c r="H35" s="19"/>
      <c r="I35" s="7"/>
      <c r="J35" s="9"/>
      <c r="K35" s="7"/>
      <c r="L35" s="7"/>
      <c r="M35" s="27"/>
      <c r="N35" s="93">
        <v>3330</v>
      </c>
      <c r="O35" s="39">
        <f t="shared" si="7"/>
        <v>6000</v>
      </c>
    </row>
    <row r="36" spans="1:15" ht="22.5" customHeight="1" thickBot="1">
      <c r="A36" s="6">
        <v>20</v>
      </c>
      <c r="B36" s="7" t="s">
        <v>30</v>
      </c>
      <c r="C36" s="9">
        <v>0.5</v>
      </c>
      <c r="D36" s="9">
        <v>1</v>
      </c>
      <c r="E36" s="14">
        <v>2670</v>
      </c>
      <c r="F36" s="16">
        <f t="shared" si="6"/>
        <v>1335</v>
      </c>
      <c r="G36" s="7"/>
      <c r="H36" s="19"/>
      <c r="I36" s="7"/>
      <c r="J36" s="9"/>
      <c r="K36" s="7"/>
      <c r="L36" s="7"/>
      <c r="M36" s="27"/>
      <c r="N36" s="95">
        <v>1665</v>
      </c>
      <c r="O36" s="39">
        <f t="shared" si="7"/>
        <v>3000</v>
      </c>
    </row>
    <row r="37" spans="1:15" ht="15.75">
      <c r="A37" s="99"/>
      <c r="B37" s="108" t="s">
        <v>31</v>
      </c>
      <c r="C37" s="106">
        <v>8</v>
      </c>
      <c r="D37" s="110"/>
      <c r="E37" s="112">
        <f>SUM(E29:E36)</f>
        <v>22561</v>
      </c>
      <c r="F37" s="101">
        <f>SUM(F29:F36)</f>
        <v>23942.5</v>
      </c>
      <c r="G37" s="99"/>
      <c r="H37" s="104"/>
      <c r="I37" s="99"/>
      <c r="J37" s="106">
        <f>SUM(J29:J36)</f>
        <v>1393</v>
      </c>
      <c r="K37" s="99"/>
      <c r="L37" s="99"/>
      <c r="M37" s="101">
        <f>SUM(M34:M36)</f>
        <v>2136</v>
      </c>
      <c r="N37" s="96">
        <f>SUM(N29:N36)</f>
        <v>24057.5</v>
      </c>
      <c r="O37" s="101">
        <f>SUM(O29:O36)</f>
        <v>51529</v>
      </c>
    </row>
    <row r="38" spans="1:15" ht="6.75" customHeight="1">
      <c r="A38" s="100"/>
      <c r="B38" s="109"/>
      <c r="C38" s="107"/>
      <c r="D38" s="111"/>
      <c r="E38" s="113"/>
      <c r="F38" s="102"/>
      <c r="G38" s="100"/>
      <c r="H38" s="105"/>
      <c r="I38" s="100"/>
      <c r="J38" s="107"/>
      <c r="K38" s="100"/>
      <c r="L38" s="100"/>
      <c r="M38" s="102"/>
      <c r="N38" s="96"/>
      <c r="O38" s="102"/>
    </row>
    <row r="39" spans="1:15" ht="15.75">
      <c r="A39" s="69"/>
      <c r="B39" s="70" t="s">
        <v>34</v>
      </c>
      <c r="C39" s="70">
        <f>C37+C28+C23+C15</f>
        <v>17.25</v>
      </c>
      <c r="D39" s="70"/>
      <c r="E39" s="71">
        <f>E37+E28+E23+E15</f>
        <v>86014.6</v>
      </c>
      <c r="F39" s="72">
        <f>F37+F28+F23+F15</f>
        <v>73122.434999999998</v>
      </c>
      <c r="G39" s="70"/>
      <c r="H39" s="73">
        <f>H37+H28+H23+H15</f>
        <v>9224.8855000000003</v>
      </c>
      <c r="I39" s="70"/>
      <c r="J39" s="74">
        <f>J37+J28+J23+J15</f>
        <v>2312.8500000000004</v>
      </c>
      <c r="K39" s="73">
        <f>K37+K28+K23+K15</f>
        <v>411.20000000000005</v>
      </c>
      <c r="L39" s="73">
        <f>L37+L28+L23+L15</f>
        <v>11069.230500000001</v>
      </c>
      <c r="M39" s="74">
        <f>M37</f>
        <v>2136</v>
      </c>
      <c r="N39" s="72">
        <f>N37+N28</f>
        <v>30349.8</v>
      </c>
      <c r="O39" s="72">
        <f>O37+O28+O23+O15</f>
        <v>128626.40100000001</v>
      </c>
    </row>
    <row r="40" spans="1:15">
      <c r="A40" s="1"/>
      <c r="B40" s="1"/>
      <c r="C40" s="1"/>
      <c r="D40" s="1"/>
      <c r="E40" s="1"/>
      <c r="F40" s="4"/>
      <c r="G40" s="1"/>
      <c r="H40" s="1"/>
      <c r="I40" s="1"/>
      <c r="J40" s="1"/>
      <c r="K40" s="1"/>
      <c r="L40" s="1"/>
      <c r="M40" s="1"/>
      <c r="N40" s="1"/>
      <c r="O40" s="1"/>
    </row>
    <row r="41" spans="1:15" ht="15">
      <c r="A41" s="1"/>
      <c r="B41" s="103" t="s">
        <v>61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</row>
    <row r="42" spans="1:15">
      <c r="A42" s="1"/>
      <c r="B42" s="1"/>
      <c r="C42" s="1"/>
      <c r="D42" s="1"/>
      <c r="E42" s="1"/>
      <c r="F42" s="4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1"/>
      <c r="B43" s="1"/>
      <c r="C43" s="1"/>
      <c r="D43" s="1"/>
      <c r="E43" s="1"/>
      <c r="F43" s="4"/>
      <c r="G43" s="1"/>
      <c r="H43" s="1"/>
      <c r="I43" s="1"/>
      <c r="J43" s="1"/>
      <c r="K43" s="1"/>
      <c r="L43" s="1"/>
      <c r="M43" s="1"/>
      <c r="N43" s="1"/>
      <c r="O43" s="1"/>
    </row>
  </sheetData>
  <mergeCells count="32">
    <mergeCell ref="B9:O9"/>
    <mergeCell ref="A12:A13"/>
    <mergeCell ref="B12:B13"/>
    <mergeCell ref="C12:C13"/>
    <mergeCell ref="D12:D13"/>
    <mergeCell ref="E12:E13"/>
    <mergeCell ref="G12:H13"/>
    <mergeCell ref="I12:J13"/>
    <mergeCell ref="K12:K13"/>
    <mergeCell ref="L12:L13"/>
    <mergeCell ref="O12:O13"/>
    <mergeCell ref="F12:F13"/>
    <mergeCell ref="B2:O2"/>
    <mergeCell ref="A4:O4"/>
    <mergeCell ref="A5:O5"/>
    <mergeCell ref="A6:O6"/>
    <mergeCell ref="A8:O8"/>
    <mergeCell ref="A37:A38"/>
    <mergeCell ref="B37:B38"/>
    <mergeCell ref="C37:C38"/>
    <mergeCell ref="D37:D38"/>
    <mergeCell ref="E37:E38"/>
    <mergeCell ref="L37:L38"/>
    <mergeCell ref="M37:M38"/>
    <mergeCell ref="O37:O38"/>
    <mergeCell ref="B41:O41"/>
    <mergeCell ref="F37:F38"/>
    <mergeCell ref="G37:G38"/>
    <mergeCell ref="H37:H38"/>
    <mergeCell ref="I37:I38"/>
    <mergeCell ref="J37:J38"/>
    <mergeCell ref="K37:K38"/>
  </mergeCells>
  <pageMargins left="0.27559055118110237" right="0.70866141732283472" top="0.31496062992125984" bottom="0.2" header="0.31496062992125984" footer="0.19685039370078741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01.11.2021</vt:lpstr>
      <vt:lpstr>01.07.2021 </vt:lpstr>
      <vt:lpstr>Лист1</vt:lpstr>
      <vt:lpstr>'01.07.2021 '!Область_печати</vt:lpstr>
      <vt:lpstr>'01.11.2021'!Область_печати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</dc:creator>
  <cp:lastModifiedBy>Пользователь</cp:lastModifiedBy>
  <cp:lastPrinted>2021-12-07T08:23:01Z</cp:lastPrinted>
  <dcterms:created xsi:type="dcterms:W3CDTF">2019-05-13T08:27:52Z</dcterms:created>
  <dcterms:modified xsi:type="dcterms:W3CDTF">2021-12-13T11:12:58Z</dcterms:modified>
</cp:coreProperties>
</file>