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7280" windowHeight="10920" activeTab="1"/>
  </bookViews>
  <sheets>
    <sheet name="січень 2021" sheetId="39" r:id="rId1"/>
    <sheet name="Лист1" sheetId="41" r:id="rId2"/>
  </sheets>
  <definedNames>
    <definedName name="_xlnm.Print_Area" localSheetId="0">'січень 2021'!$A$1:$S$38</definedName>
  </definedNames>
  <calcPr calcId="125725"/>
</workbook>
</file>

<file path=xl/calcChain.xml><?xml version="1.0" encoding="utf-8"?>
<calcChain xmlns="http://schemas.openxmlformats.org/spreadsheetml/2006/main">
  <c r="Q27" i="41"/>
  <c r="Q29"/>
  <c r="I34"/>
  <c r="F34"/>
  <c r="E34"/>
  <c r="N33"/>
  <c r="J33"/>
  <c r="H33"/>
  <c r="Q33" s="1"/>
  <c r="N32"/>
  <c r="J32"/>
  <c r="H32"/>
  <c r="Q32" s="1"/>
  <c r="N31"/>
  <c r="J31"/>
  <c r="H31"/>
  <c r="Q31" s="1"/>
  <c r="N30"/>
  <c r="J30"/>
  <c r="H30"/>
  <c r="Q30" s="1"/>
  <c r="J29"/>
  <c r="H29"/>
  <c r="J28"/>
  <c r="H28"/>
  <c r="Q28" s="1"/>
  <c r="J27"/>
  <c r="H27"/>
  <c r="J26"/>
  <c r="H26"/>
  <c r="Q26" s="1"/>
  <c r="J25"/>
  <c r="H25"/>
  <c r="J24"/>
  <c r="H24"/>
  <c r="J23"/>
  <c r="H23"/>
  <c r="J22"/>
  <c r="H22"/>
  <c r="J21"/>
  <c r="H21"/>
  <c r="Z34" i="39"/>
  <c r="W34"/>
  <c r="V34"/>
  <c r="U34"/>
  <c r="T34"/>
  <c r="Q34"/>
  <c r="I34"/>
  <c r="F34"/>
  <c r="E34"/>
  <c r="AD33"/>
  <c r="AC33"/>
  <c r="AB33"/>
  <c r="AA33"/>
  <c r="P33"/>
  <c r="N33"/>
  <c r="J33"/>
  <c r="H33"/>
  <c r="AD32"/>
  <c r="AC32"/>
  <c r="AB32"/>
  <c r="AA32"/>
  <c r="P32"/>
  <c r="N32"/>
  <c r="J32"/>
  <c r="H32"/>
  <c r="AD31"/>
  <c r="AC31"/>
  <c r="AB31"/>
  <c r="AA31"/>
  <c r="P31"/>
  <c r="N31"/>
  <c r="J31"/>
  <c r="H31"/>
  <c r="AD30"/>
  <c r="AC30"/>
  <c r="AB30"/>
  <c r="AA30"/>
  <c r="P30"/>
  <c r="N30"/>
  <c r="J30"/>
  <c r="H30"/>
  <c r="AD29"/>
  <c r="AC29"/>
  <c r="AB29"/>
  <c r="AA29"/>
  <c r="P29"/>
  <c r="J29"/>
  <c r="H29"/>
  <c r="AD28"/>
  <c r="AC28"/>
  <c r="AB28"/>
  <c r="AA28"/>
  <c r="P28"/>
  <c r="J28"/>
  <c r="H28"/>
  <c r="AD27"/>
  <c r="AC27"/>
  <c r="AB27"/>
  <c r="AA27"/>
  <c r="P27"/>
  <c r="J27"/>
  <c r="H27"/>
  <c r="AD26"/>
  <c r="AC26"/>
  <c r="AB26"/>
  <c r="AA26"/>
  <c r="P26"/>
  <c r="J26"/>
  <c r="H26"/>
  <c r="N26" s="1"/>
  <c r="AD25"/>
  <c r="AC25"/>
  <c r="AB25"/>
  <c r="AA25"/>
  <c r="P25"/>
  <c r="J25"/>
  <c r="H25"/>
  <c r="AD24"/>
  <c r="AC24"/>
  <c r="AB24"/>
  <c r="AA24"/>
  <c r="P24"/>
  <c r="J24"/>
  <c r="H24"/>
  <c r="N24" s="1"/>
  <c r="AD23"/>
  <c r="AC23"/>
  <c r="AB23"/>
  <c r="AA23"/>
  <c r="P23"/>
  <c r="J23"/>
  <c r="H23"/>
  <c r="AD22"/>
  <c r="AC22"/>
  <c r="AB22"/>
  <c r="AA22"/>
  <c r="P22"/>
  <c r="J22"/>
  <c r="H22"/>
  <c r="N22" s="1"/>
  <c r="AD21"/>
  <c r="AC21"/>
  <c r="AC34" s="1"/>
  <c r="AB21"/>
  <c r="AA21"/>
  <c r="AA34" s="1"/>
  <c r="P21"/>
  <c r="J21"/>
  <c r="J34" s="1"/>
  <c r="H21"/>
  <c r="J34" i="41" l="1"/>
  <c r="S33" i="39"/>
  <c r="Y33" s="1"/>
  <c r="S32"/>
  <c r="Y32" s="1"/>
  <c r="S31"/>
  <c r="Y31" s="1"/>
  <c r="S30"/>
  <c r="Y30" s="1"/>
  <c r="S26"/>
  <c r="Y26" s="1"/>
  <c r="S24"/>
  <c r="AE24" s="1"/>
  <c r="AF24" s="1"/>
  <c r="S22"/>
  <c r="N22" i="41"/>
  <c r="Q22" s="1"/>
  <c r="N23"/>
  <c r="Q23" s="1"/>
  <c r="N24"/>
  <c r="Q24" s="1"/>
  <c r="N25"/>
  <c r="Q25" s="1"/>
  <c r="N26"/>
  <c r="N28"/>
  <c r="H34"/>
  <c r="L21"/>
  <c r="L34" s="1"/>
  <c r="N27"/>
  <c r="N29"/>
  <c r="N27" i="39"/>
  <c r="S27" s="1"/>
  <c r="N29"/>
  <c r="S29" s="1"/>
  <c r="AE26"/>
  <c r="AF26" s="1"/>
  <c r="AE22"/>
  <c r="AF22" s="1"/>
  <c r="AE31"/>
  <c r="AF31" s="1"/>
  <c r="AE33"/>
  <c r="AF33" s="1"/>
  <c r="N28"/>
  <c r="S28" s="1"/>
  <c r="Y28" s="1"/>
  <c r="AE30"/>
  <c r="AF30" s="1"/>
  <c r="N23"/>
  <c r="N25"/>
  <c r="H34"/>
  <c r="P34"/>
  <c r="AB34"/>
  <c r="AD34"/>
  <c r="L21"/>
  <c r="L34" s="1"/>
  <c r="AE32" l="1"/>
  <c r="AF32" s="1"/>
  <c r="Y29"/>
  <c r="AE29"/>
  <c r="AF29" s="1"/>
  <c r="Y27"/>
  <c r="AE27"/>
  <c r="AF27" s="1"/>
  <c r="S25"/>
  <c r="AE25" s="1"/>
  <c r="AF25" s="1"/>
  <c r="S23"/>
  <c r="AE23" s="1"/>
  <c r="AF23" s="1"/>
  <c r="N21"/>
  <c r="N21" i="41"/>
  <c r="Q21" s="1"/>
  <c r="N34" i="39"/>
  <c r="S21"/>
  <c r="AE21" s="1"/>
  <c r="AE28"/>
  <c r="AF28" s="1"/>
  <c r="N34" i="41" l="1"/>
  <c r="Q34"/>
  <c r="S34" i="39"/>
  <c r="AF35" s="1"/>
  <c r="AE34"/>
  <c r="AF21"/>
  <c r="AF34" s="1"/>
  <c r="J8" l="1"/>
  <c r="AF36"/>
</calcChain>
</file>

<file path=xl/sharedStrings.xml><?xml version="1.0" encoding="utf-8"?>
<sst xmlns="http://schemas.openxmlformats.org/spreadsheetml/2006/main" count="118" uniqueCount="52">
  <si>
    <t xml:space="preserve">                           Затверджую</t>
  </si>
  <si>
    <t>Посада</t>
  </si>
  <si>
    <t>Оклад</t>
  </si>
  <si>
    <t>Вислуга</t>
  </si>
  <si>
    <t>Премія</t>
  </si>
  <si>
    <t>Всього на місяць:</t>
  </si>
  <si>
    <t>Кіль- кість</t>
  </si>
  <si>
    <t>Водій</t>
  </si>
  <si>
    <t>Всього</t>
  </si>
  <si>
    <t>ЗАТВЕРДЖЕНО</t>
  </si>
  <si>
    <t>Наказ Міністерства</t>
  </si>
  <si>
    <t>фінансів України</t>
  </si>
  <si>
    <t>від 28.01.2002 № 57</t>
  </si>
  <si>
    <t>(назва установи)</t>
  </si>
  <si>
    <t xml:space="preserve">                                                                                                                                                                                               Сільський голова</t>
  </si>
  <si>
    <r>
      <t xml:space="preserve">     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                                                                (число, місяць, рік)</t>
    </r>
  </si>
  <si>
    <t>мат.доп.</t>
  </si>
  <si>
    <t>соц.доп.</t>
  </si>
  <si>
    <t>М.П.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</si>
  <si>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</si>
  <si>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</t>
  </si>
  <si>
    <t>Погоджено</t>
  </si>
  <si>
    <t>Розряд</t>
  </si>
  <si>
    <t xml:space="preserve">З місячним фондом оплати: </t>
  </si>
  <si>
    <t xml:space="preserve">   по Місцевій пожежній охороні Сурсько - Литовської сільської ради  </t>
  </si>
  <si>
    <t>Місцева пожежна охорона</t>
  </si>
  <si>
    <t>Начальник частини</t>
  </si>
  <si>
    <t>Начальник караулу</t>
  </si>
  <si>
    <t>Пожежник</t>
  </si>
  <si>
    <t>Індексація</t>
  </si>
  <si>
    <t>Нічні</t>
  </si>
  <si>
    <t>Середньомісячна норма годин та нічні</t>
  </si>
  <si>
    <t>Надбавка за складність, напруженість 50%</t>
  </si>
  <si>
    <t>Надбавка за класність 25%</t>
  </si>
  <si>
    <t>мат.допомога</t>
  </si>
  <si>
    <t>Річний фонд</t>
  </si>
  <si>
    <t>50%  за виконання обов'язхків за тимчасово відсут. працівн.</t>
  </si>
  <si>
    <t>відпускні.</t>
  </si>
  <si>
    <t>соц.допомога</t>
  </si>
  <si>
    <t xml:space="preserve">премія </t>
  </si>
  <si>
    <t>доплата до МЗП</t>
  </si>
  <si>
    <t>167/64</t>
  </si>
  <si>
    <t xml:space="preserve">       (підпис)                                                              (ініціали та прізвище)</t>
  </si>
  <si>
    <t>_______________________Григорій АНДРЄЄВ</t>
  </si>
  <si>
    <r>
      <t xml:space="preserve">штат у кількості </t>
    </r>
    <r>
      <rPr>
        <u/>
        <sz val="10"/>
        <rFont val="Book Antiqua"/>
        <family val="1"/>
        <charset val="204"/>
      </rPr>
      <t xml:space="preserve">   13  </t>
    </r>
    <r>
      <rPr>
        <sz val="10"/>
        <rFont val="Book Antiqua"/>
        <family val="1"/>
        <charset val="204"/>
      </rPr>
      <t xml:space="preserve"> штатних  одиниць</t>
    </r>
  </si>
  <si>
    <t>Начальник фінансового відділу</t>
  </si>
  <si>
    <t>Марина ІВАНЕНКО</t>
  </si>
  <si>
    <t>Спеціаліст відділу обліку та звітності</t>
  </si>
  <si>
    <t>Юлія ПОПОВА</t>
  </si>
  <si>
    <t xml:space="preserve">       01 грудня  2021 року</t>
  </si>
  <si>
    <t xml:space="preserve"> Штатний розпис  з  01.12.2021 року</t>
  </si>
  <si>
    <t xml:space="preserve"> Штатний розпис  з 01.01.2022  року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</si>
</sst>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"/>
  </numFmts>
  <fonts count="22">
    <font>
      <sz val="10"/>
      <name val="Arial Cyr"/>
      <charset val="204"/>
    </font>
    <font>
      <sz val="10"/>
      <name val="Book Antiqua"/>
      <family val="1"/>
      <charset val="204"/>
    </font>
    <font>
      <b/>
      <sz val="10"/>
      <name val="Book Antiqua"/>
      <family val="1"/>
      <charset val="204"/>
    </font>
    <font>
      <b/>
      <sz val="12"/>
      <name val="Book Antiqua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Book Antiqua"/>
      <family val="1"/>
      <charset val="204"/>
    </font>
    <font>
      <u/>
      <sz val="10"/>
      <name val="Book Antiqua"/>
      <family val="1"/>
      <charset val="204"/>
    </font>
    <font>
      <u/>
      <sz val="8"/>
      <name val="Times New Roman"/>
      <family val="1"/>
      <charset val="204"/>
    </font>
    <font>
      <b/>
      <sz val="8"/>
      <name val="Book Antiqua"/>
      <family val="1"/>
      <charset val="204"/>
    </font>
    <font>
      <sz val="10"/>
      <name val="Arial Cyr"/>
      <charset val="204"/>
    </font>
    <font>
      <sz val="6"/>
      <name val="Book Antiqua"/>
      <family val="1"/>
      <charset val="204"/>
    </font>
    <font>
      <b/>
      <sz val="6"/>
      <name val="Book Antiqua"/>
      <family val="1"/>
      <charset val="204"/>
    </font>
    <font>
      <b/>
      <u/>
      <sz val="12"/>
      <name val="Book Antiqua"/>
      <family val="1"/>
      <charset val="204"/>
    </font>
    <font>
      <b/>
      <sz val="15"/>
      <name val="Book Antiqua"/>
      <family val="1"/>
      <charset val="204"/>
    </font>
    <font>
      <sz val="14"/>
      <name val="Arial Cyr"/>
      <charset val="204"/>
    </font>
    <font>
      <b/>
      <sz val="14"/>
      <name val="Book Antiqua"/>
      <family val="1"/>
      <charset val="204"/>
    </font>
    <font>
      <b/>
      <u/>
      <sz val="14"/>
      <name val="Book Antiqua"/>
      <family val="1"/>
      <charset val="204"/>
    </font>
    <font>
      <sz val="9"/>
      <name val="Arial Cyr"/>
      <charset val="204"/>
    </font>
    <font>
      <sz val="9"/>
      <name val="Book Antiqua"/>
      <family val="1"/>
      <charset val="204"/>
    </font>
    <font>
      <b/>
      <sz val="9"/>
      <name val="Book Antiqua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65">
    <xf numFmtId="0" fontId="0" fillId="0" borderId="0" xfId="0"/>
    <xf numFmtId="0" fontId="0" fillId="0" borderId="0" xfId="0" applyNumberFormat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vertical="center"/>
    </xf>
    <xf numFmtId="0" fontId="5" fillId="0" borderId="0" xfId="0" applyFont="1" applyAlignment="1">
      <alignment vertical="justify"/>
    </xf>
    <xf numFmtId="0" fontId="4" fillId="0" borderId="0" xfId="0" applyFont="1" applyAlignment="1"/>
    <xf numFmtId="0" fontId="9" fillId="0" borderId="0" xfId="0" applyFont="1" applyAlignment="1">
      <alignment vertical="justify"/>
    </xf>
    <xf numFmtId="2" fontId="0" fillId="0" borderId="0" xfId="0" applyNumberFormat="1"/>
    <xf numFmtId="0" fontId="10" fillId="0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9" fontId="1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0" fillId="0" borderId="6" xfId="0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2" fontId="0" fillId="0" borderId="3" xfId="0" applyNumberForma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/>
    </xf>
    <xf numFmtId="2" fontId="0" fillId="3" borderId="3" xfId="0" applyNumberForma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Fill="1"/>
    <xf numFmtId="0" fontId="0" fillId="0" borderId="0" xfId="0" applyAlignment="1">
      <alignment horizontal="center"/>
    </xf>
    <xf numFmtId="0" fontId="7" fillId="0" borderId="0" xfId="0" applyFont="1" applyAlignment="1"/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2" fontId="2" fillId="0" borderId="12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7" xfId="0" applyBorder="1"/>
    <xf numFmtId="0" fontId="10" fillId="0" borderId="19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top" wrapText="1"/>
    </xf>
    <xf numFmtId="1" fontId="2" fillId="2" borderId="15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12" xfId="0" applyNumberFormat="1" applyFont="1" applyBorder="1" applyAlignment="1">
      <alignment horizontal="center" vertical="center"/>
    </xf>
    <xf numFmtId="2" fontId="1" fillId="4" borderId="4" xfId="0" applyNumberFormat="1" applyFont="1" applyFill="1" applyBorder="1" applyAlignment="1">
      <alignment horizontal="center" vertical="center"/>
    </xf>
    <xf numFmtId="9" fontId="1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4" xfId="0" applyNumberFormat="1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top" wrapText="1"/>
    </xf>
    <xf numFmtId="0" fontId="1" fillId="5" borderId="3" xfId="0" applyNumberFormat="1" applyFont="1" applyFill="1" applyBorder="1" applyAlignment="1">
      <alignment horizontal="center" vertical="center"/>
    </xf>
    <xf numFmtId="2" fontId="1" fillId="5" borderId="3" xfId="0" applyNumberFormat="1" applyFont="1" applyFill="1" applyBorder="1" applyAlignment="1">
      <alignment horizontal="center" vertical="center"/>
    </xf>
    <xf numFmtId="1" fontId="1" fillId="5" borderId="3" xfId="0" applyNumberFormat="1" applyFont="1" applyFill="1" applyBorder="1" applyAlignment="1">
      <alignment horizontal="center" vertical="center"/>
    </xf>
    <xf numFmtId="9" fontId="1" fillId="5" borderId="3" xfId="0" applyNumberFormat="1" applyFont="1" applyFill="1" applyBorder="1" applyAlignment="1">
      <alignment horizontal="center" vertical="center"/>
    </xf>
    <xf numFmtId="2" fontId="2" fillId="5" borderId="3" xfId="0" applyNumberFormat="1" applyFont="1" applyFill="1" applyBorder="1" applyAlignment="1">
      <alignment horizontal="center" vertical="center"/>
    </xf>
    <xf numFmtId="9" fontId="1" fillId="4" borderId="4" xfId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2" fillId="0" borderId="18" xfId="0" applyNumberFormat="1" applyFont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2" fontId="0" fillId="0" borderId="4" xfId="0" applyNumberFormat="1" applyFill="1" applyBorder="1"/>
    <xf numFmtId="2" fontId="0" fillId="5" borderId="4" xfId="0" applyNumberFormat="1" applyFill="1" applyBorder="1"/>
    <xf numFmtId="0" fontId="0" fillId="5" borderId="4" xfId="0" applyFill="1" applyBorder="1"/>
    <xf numFmtId="0" fontId="13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center" vertical="center"/>
    </xf>
    <xf numFmtId="2" fontId="0" fillId="5" borderId="4" xfId="0" applyNumberFormat="1" applyFill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/>
    </xf>
    <xf numFmtId="165" fontId="2" fillId="2" borderId="1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justify"/>
    </xf>
    <xf numFmtId="0" fontId="7" fillId="0" borderId="18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26" xfId="0" applyNumberFormat="1" applyFill="1" applyBorder="1" applyAlignment="1">
      <alignment horizontal="center" vertical="center"/>
    </xf>
    <xf numFmtId="0" fontId="0" fillId="0" borderId="27" xfId="0" applyNumberFormat="1" applyFill="1" applyBorder="1" applyAlignment="1">
      <alignment horizontal="center" vertical="center"/>
    </xf>
    <xf numFmtId="2" fontId="1" fillId="6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justify"/>
    </xf>
    <xf numFmtId="0" fontId="16" fillId="0" borderId="0" xfId="0" applyFont="1"/>
    <xf numFmtId="0" fontId="19" fillId="0" borderId="17" xfId="0" applyFont="1" applyBorder="1"/>
    <xf numFmtId="0" fontId="20" fillId="0" borderId="18" xfId="0" applyNumberFormat="1" applyFont="1" applyBorder="1" applyAlignment="1">
      <alignment horizontal="center" vertical="center" wrapText="1"/>
    </xf>
    <xf numFmtId="0" fontId="20" fillId="0" borderId="22" xfId="0" applyNumberFormat="1" applyFont="1" applyBorder="1" applyAlignment="1">
      <alignment horizontal="center" vertical="center" wrapText="1"/>
    </xf>
    <xf numFmtId="0" fontId="21" fillId="0" borderId="19" xfId="0" applyNumberFormat="1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20" fillId="5" borderId="3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left" vertical="top" wrapText="1"/>
    </xf>
    <xf numFmtId="0" fontId="20" fillId="5" borderId="3" xfId="0" applyNumberFormat="1" applyFont="1" applyFill="1" applyBorder="1" applyAlignment="1">
      <alignment horizontal="center" vertical="center"/>
    </xf>
    <xf numFmtId="2" fontId="20" fillId="5" borderId="3" xfId="0" applyNumberFormat="1" applyFont="1" applyFill="1" applyBorder="1" applyAlignment="1">
      <alignment horizontal="center" vertical="center"/>
    </xf>
    <xf numFmtId="1" fontId="20" fillId="5" borderId="3" xfId="0" applyNumberFormat="1" applyFont="1" applyFill="1" applyBorder="1" applyAlignment="1">
      <alignment horizontal="center" vertical="center"/>
    </xf>
    <xf numFmtId="9" fontId="20" fillId="5" borderId="3" xfId="0" applyNumberFormat="1" applyFont="1" applyFill="1" applyBorder="1" applyAlignment="1">
      <alignment horizontal="center" vertical="center"/>
    </xf>
    <xf numFmtId="2" fontId="21" fillId="5" borderId="3" xfId="0" applyNumberFormat="1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left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20" fillId="4" borderId="4" xfId="0" applyNumberFormat="1" applyFont="1" applyFill="1" applyBorder="1" applyAlignment="1">
      <alignment horizontal="center" vertical="center"/>
    </xf>
    <xf numFmtId="2" fontId="20" fillId="4" borderId="4" xfId="0" applyNumberFormat="1" applyFont="1" applyFill="1" applyBorder="1" applyAlignment="1">
      <alignment horizontal="center" vertical="center"/>
    </xf>
    <xf numFmtId="9" fontId="20" fillId="4" borderId="4" xfId="0" applyNumberFormat="1" applyFont="1" applyFill="1" applyBorder="1" applyAlignment="1">
      <alignment horizontal="center" vertical="center"/>
    </xf>
    <xf numFmtId="9" fontId="20" fillId="4" borderId="4" xfId="1" applyFont="1" applyFill="1" applyBorder="1" applyAlignment="1">
      <alignment horizontal="center" vertical="center"/>
    </xf>
    <xf numFmtId="2" fontId="20" fillId="0" borderId="4" xfId="0" applyNumberFormat="1" applyFont="1" applyFill="1" applyBorder="1" applyAlignment="1">
      <alignment horizontal="center" vertical="center"/>
    </xf>
    <xf numFmtId="9" fontId="20" fillId="0" borderId="4" xfId="0" applyNumberFormat="1" applyFont="1" applyFill="1" applyBorder="1" applyAlignment="1">
      <alignment horizontal="center" vertical="center"/>
    </xf>
    <xf numFmtId="9" fontId="20" fillId="0" borderId="4" xfId="0" applyNumberFormat="1" applyFont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/>
    </xf>
    <xf numFmtId="2" fontId="20" fillId="0" borderId="4" xfId="0" applyNumberFormat="1" applyFont="1" applyBorder="1" applyAlignment="1">
      <alignment horizontal="center" vertical="center"/>
    </xf>
    <xf numFmtId="2" fontId="20" fillId="6" borderId="4" xfId="0" applyNumberFormat="1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left" vertical="center" wrapText="1"/>
    </xf>
    <xf numFmtId="0" fontId="21" fillId="2" borderId="15" xfId="0" applyFont="1" applyFill="1" applyBorder="1" applyAlignment="1">
      <alignment horizontal="left" vertical="top" wrapText="1"/>
    </xf>
    <xf numFmtId="1" fontId="21" fillId="2" borderId="15" xfId="0" applyNumberFormat="1" applyFont="1" applyFill="1" applyBorder="1" applyAlignment="1">
      <alignment horizontal="center" vertical="center"/>
    </xf>
    <xf numFmtId="1" fontId="21" fillId="2" borderId="25" xfId="0" applyNumberFormat="1" applyFont="1" applyFill="1" applyBorder="1" applyAlignment="1">
      <alignment horizontal="center" vertical="center"/>
    </xf>
    <xf numFmtId="2" fontId="21" fillId="2" borderId="1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justify"/>
    </xf>
    <xf numFmtId="0" fontId="20" fillId="0" borderId="22" xfId="0" applyNumberFormat="1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 vertical="justify"/>
    </xf>
    <xf numFmtId="0" fontId="7" fillId="0" borderId="0" xfId="0" applyFont="1" applyAlignment="1">
      <alignment horizontal="center"/>
    </xf>
    <xf numFmtId="0" fontId="1" fillId="0" borderId="0" xfId="0" applyNumberFormat="1" applyFont="1" applyAlignment="1">
      <alignment horizontal="right" vertical="center"/>
    </xf>
    <xf numFmtId="0" fontId="1" fillId="0" borderId="0" xfId="0" applyNumberFormat="1" applyFont="1" applyAlignment="1">
      <alignment horizontal="right" vertical="center" wrapText="1"/>
    </xf>
    <xf numFmtId="0" fontId="1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 vertical="justify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justify"/>
    </xf>
    <xf numFmtId="0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justify"/>
    </xf>
    <xf numFmtId="0" fontId="7" fillId="0" borderId="18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7" fillId="0" borderId="2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0" fillId="0" borderId="18" xfId="0" applyNumberFormat="1" applyFont="1" applyBorder="1" applyAlignment="1">
      <alignment horizontal="center" vertical="center" wrapText="1"/>
    </xf>
    <xf numFmtId="0" fontId="20" fillId="0" borderId="22" xfId="0" applyNumberFormat="1" applyFont="1" applyBorder="1" applyAlignment="1">
      <alignment horizontal="center" vertical="center" wrapText="1"/>
    </xf>
    <xf numFmtId="0" fontId="20" fillId="0" borderId="2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F40"/>
  <sheetViews>
    <sheetView view="pageBreakPreview" topLeftCell="C10" zoomScale="115" zoomScaleSheetLayoutView="115" workbookViewId="0">
      <selection activeCell="R28" sqref="R28:R29"/>
    </sheetView>
  </sheetViews>
  <sheetFormatPr defaultRowHeight="12.75"/>
  <cols>
    <col min="1" max="1" width="4" customWidth="1"/>
    <col min="2" max="2" width="32" customWidth="1"/>
    <col min="3" max="4" width="7.28515625" customWidth="1"/>
    <col min="5" max="5" width="5.140625" customWidth="1"/>
    <col min="6" max="6" width="10.85546875" customWidth="1"/>
    <col min="7" max="7" width="5.42578125" customWidth="1"/>
    <col min="8" max="8" width="8" customWidth="1"/>
    <col min="9" max="9" width="5.42578125" customWidth="1"/>
    <col min="10" max="10" width="8.42578125" customWidth="1"/>
    <col min="11" max="11" width="5.140625" customWidth="1"/>
    <col min="12" max="12" width="8.140625" customWidth="1"/>
    <col min="13" max="13" width="6" customWidth="1"/>
    <col min="14" max="14" width="9.28515625" customWidth="1"/>
    <col min="15" max="15" width="7" customWidth="1"/>
    <col min="16" max="16" width="9.85546875" customWidth="1"/>
    <col min="17" max="17" width="9.5703125" hidden="1" customWidth="1"/>
    <col min="18" max="18" width="9.5703125" customWidth="1"/>
    <col min="19" max="19" width="10.85546875" customWidth="1"/>
    <col min="20" max="20" width="0.140625" customWidth="1"/>
    <col min="21" max="21" width="4.85546875" hidden="1" customWidth="1"/>
    <col min="22" max="22" width="5" hidden="1" customWidth="1"/>
    <col min="23" max="23" width="6.5703125" hidden="1" customWidth="1"/>
    <col min="24" max="24" width="9.85546875" customWidth="1"/>
    <col min="25" max="25" width="9.140625" customWidth="1"/>
    <col min="26" max="26" width="7.85546875" customWidth="1"/>
    <col min="27" max="27" width="9" customWidth="1"/>
    <col min="32" max="32" width="11.140625" bestFit="1" customWidth="1"/>
  </cols>
  <sheetData>
    <row r="1" spans="1:27" ht="13.5">
      <c r="N1" s="137" t="s">
        <v>9</v>
      </c>
      <c r="O1" s="137"/>
      <c r="P1" s="137"/>
      <c r="Q1" s="137"/>
      <c r="R1" s="137"/>
      <c r="S1" s="137"/>
      <c r="T1" s="30"/>
      <c r="U1" s="30"/>
      <c r="V1" s="30"/>
      <c r="W1" s="30"/>
      <c r="X1" s="30"/>
      <c r="Y1" s="30"/>
      <c r="Z1" s="30"/>
      <c r="AA1" s="30"/>
    </row>
    <row r="2" spans="1:27" ht="13.5">
      <c r="N2" s="137" t="s">
        <v>10</v>
      </c>
      <c r="O2" s="137"/>
      <c r="P2" s="137"/>
      <c r="Q2" s="137"/>
      <c r="R2" s="137"/>
      <c r="S2" s="137"/>
      <c r="T2" s="30"/>
      <c r="U2" s="30"/>
      <c r="V2" s="30"/>
      <c r="W2" s="30"/>
      <c r="X2" s="30"/>
      <c r="Y2" s="30"/>
      <c r="Z2" s="30"/>
      <c r="AA2" s="30"/>
    </row>
    <row r="3" spans="1:27" ht="13.5">
      <c r="N3" s="137" t="s">
        <v>11</v>
      </c>
      <c r="O3" s="137"/>
      <c r="P3" s="137"/>
      <c r="Q3" s="137"/>
      <c r="R3" s="137"/>
      <c r="S3" s="137"/>
      <c r="T3" s="30"/>
      <c r="U3" s="30"/>
      <c r="V3" s="30"/>
    </row>
    <row r="4" spans="1:27" ht="13.5">
      <c r="N4" s="137" t="s">
        <v>12</v>
      </c>
      <c r="O4" s="137"/>
      <c r="P4" s="137"/>
      <c r="Q4" s="137"/>
      <c r="R4" s="137"/>
      <c r="S4" s="137"/>
      <c r="T4" s="30"/>
      <c r="U4" s="30"/>
      <c r="V4" s="30"/>
    </row>
    <row r="5" spans="1:27" ht="15">
      <c r="F5" s="47"/>
      <c r="G5" s="47"/>
      <c r="H5" s="47"/>
      <c r="I5" s="47"/>
      <c r="J5" s="47"/>
      <c r="K5" s="47"/>
      <c r="L5" s="47"/>
      <c r="M5" s="47"/>
      <c r="N5" s="5" t="s">
        <v>0</v>
      </c>
      <c r="O5" s="5"/>
      <c r="P5" s="5"/>
      <c r="Q5" s="5"/>
      <c r="R5" s="5"/>
      <c r="S5" s="5"/>
      <c r="T5" s="5"/>
      <c r="U5" s="5"/>
      <c r="V5" s="5"/>
      <c r="W5" s="1"/>
      <c r="X5" s="1"/>
      <c r="Y5" s="1"/>
      <c r="Z5" s="1"/>
      <c r="AA5" s="1"/>
    </row>
    <row r="6" spans="1:27" ht="15">
      <c r="B6" s="4" t="s">
        <v>21</v>
      </c>
      <c r="C6" s="47"/>
      <c r="D6" s="47"/>
      <c r="E6" s="47"/>
      <c r="F6" s="47"/>
      <c r="G6" s="47"/>
      <c r="H6" s="47"/>
      <c r="I6" s="47"/>
      <c r="J6" s="138" t="s">
        <v>44</v>
      </c>
      <c r="K6" s="138"/>
      <c r="L6" s="138"/>
      <c r="M6" s="138"/>
      <c r="N6" s="138"/>
      <c r="O6" s="138"/>
      <c r="P6" s="138"/>
      <c r="Q6" s="138"/>
      <c r="R6" s="138"/>
      <c r="S6" s="138"/>
      <c r="T6" s="7"/>
      <c r="U6" s="7"/>
      <c r="V6" s="7"/>
      <c r="W6" s="1"/>
      <c r="X6" s="1"/>
      <c r="Y6" s="1"/>
      <c r="Z6" s="1"/>
      <c r="AA6" s="1"/>
    </row>
    <row r="7" spans="1:27" ht="27" customHeight="1">
      <c r="B7" s="48" t="s">
        <v>45</v>
      </c>
      <c r="C7" s="47"/>
      <c r="D7" s="47"/>
      <c r="E7" s="47"/>
      <c r="F7" s="47"/>
      <c r="G7" s="47"/>
      <c r="H7" s="47"/>
      <c r="I7" s="47"/>
      <c r="J7" s="139" t="s">
        <v>23</v>
      </c>
      <c r="K7" s="139"/>
      <c r="L7" s="139"/>
      <c r="M7" s="139"/>
      <c r="N7" s="139"/>
      <c r="O7" s="139"/>
      <c r="P7" s="139"/>
      <c r="Q7" s="139"/>
      <c r="R7" s="139"/>
      <c r="S7" s="139"/>
      <c r="T7" s="6"/>
      <c r="U7" s="6"/>
      <c r="V7" s="6"/>
      <c r="W7" s="1"/>
      <c r="X7" s="1"/>
      <c r="Y7" s="1"/>
      <c r="Z7" s="1"/>
      <c r="AA7" s="1"/>
    </row>
    <row r="8" spans="1:27" ht="26.25" customHeight="1">
      <c r="B8" s="49"/>
      <c r="C8" s="140" t="s">
        <v>46</v>
      </c>
      <c r="D8" s="140"/>
      <c r="E8" s="140"/>
      <c r="F8" s="140"/>
      <c r="G8" s="47"/>
      <c r="H8" s="47"/>
      <c r="I8" s="47"/>
      <c r="J8" s="141">
        <f>S34</f>
        <v>103308.5</v>
      </c>
      <c r="K8" s="141"/>
      <c r="L8" s="141"/>
      <c r="M8" s="141"/>
      <c r="N8" s="141"/>
      <c r="O8" s="141"/>
      <c r="P8" s="141"/>
      <c r="Q8" s="141"/>
      <c r="R8" s="141"/>
      <c r="S8" s="141"/>
      <c r="T8" s="5"/>
      <c r="U8" s="5"/>
      <c r="V8" s="5"/>
      <c r="W8" s="1"/>
      <c r="X8" s="1"/>
      <c r="Y8" s="1"/>
      <c r="Z8" s="1"/>
      <c r="AA8" s="1"/>
    </row>
    <row r="9" spans="1:27">
      <c r="A9" s="142" t="s">
        <v>14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9"/>
      <c r="U9" s="9"/>
      <c r="V9" s="9"/>
      <c r="W9" s="9"/>
      <c r="X9" s="9"/>
      <c r="Y9" s="9"/>
      <c r="Z9" s="9"/>
      <c r="AA9" s="9"/>
    </row>
    <row r="10" spans="1:27" ht="24.75" customHeight="1">
      <c r="A10" s="143" t="s">
        <v>43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9"/>
      <c r="U10" s="9"/>
      <c r="V10" s="9"/>
      <c r="W10" s="9"/>
      <c r="X10" s="9"/>
      <c r="Y10" s="9"/>
      <c r="Z10" s="9"/>
      <c r="AA10" s="9"/>
    </row>
    <row r="11" spans="1:27">
      <c r="A11" s="144" t="s">
        <v>19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8"/>
      <c r="X11" s="8"/>
      <c r="Y11" s="8"/>
      <c r="Z11" s="8"/>
      <c r="AA11" s="8"/>
    </row>
    <row r="12" spans="1:27" ht="12.75" customHeight="1">
      <c r="A12" s="136" t="s">
        <v>49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0"/>
      <c r="U12" s="10"/>
      <c r="V12" s="10"/>
      <c r="W12" s="10"/>
      <c r="X12" s="10"/>
      <c r="Y12" s="10"/>
      <c r="Z12" s="10"/>
      <c r="AA12" s="10"/>
    </row>
    <row r="13" spans="1:27" ht="12.75" customHeight="1">
      <c r="A13" s="144" t="s">
        <v>15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8"/>
      <c r="U13" s="8"/>
      <c r="V13" s="8"/>
      <c r="W13" s="8"/>
      <c r="X13" s="8"/>
      <c r="Y13" s="8"/>
      <c r="Z13" s="8"/>
      <c r="AA13" s="8"/>
    </row>
    <row r="14" spans="1:27" ht="19.5">
      <c r="B14" s="148" t="s">
        <v>50</v>
      </c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"/>
      <c r="X14" s="1"/>
      <c r="Y14" s="1"/>
      <c r="Z14" s="1"/>
      <c r="AA14" s="1"/>
    </row>
    <row r="15" spans="1:27" ht="16.5">
      <c r="A15" s="149" t="s">
        <v>24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"/>
      <c r="X15" s="1"/>
      <c r="Y15" s="1"/>
      <c r="Z15" s="1"/>
      <c r="AA15" s="1"/>
    </row>
    <row r="16" spans="1:27">
      <c r="A16" s="151" t="s">
        <v>13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"/>
      <c r="X16" s="1"/>
      <c r="Y16" s="1"/>
      <c r="Z16" s="1"/>
      <c r="AA16" s="1"/>
    </row>
    <row r="17" spans="1:32" ht="13.5" thickBot="1"/>
    <row r="18" spans="1:32" ht="62.25" customHeight="1" thickBot="1">
      <c r="A18" s="39"/>
      <c r="B18" s="83" t="s">
        <v>1</v>
      </c>
      <c r="C18" s="83" t="s">
        <v>22</v>
      </c>
      <c r="D18" s="66" t="s">
        <v>31</v>
      </c>
      <c r="E18" s="83" t="s">
        <v>6</v>
      </c>
      <c r="F18" s="83" t="s">
        <v>2</v>
      </c>
      <c r="G18" s="152" t="s">
        <v>32</v>
      </c>
      <c r="H18" s="152"/>
      <c r="I18" s="152" t="s">
        <v>3</v>
      </c>
      <c r="J18" s="152"/>
      <c r="K18" s="152" t="s">
        <v>30</v>
      </c>
      <c r="L18" s="152"/>
      <c r="M18" s="153" t="s">
        <v>33</v>
      </c>
      <c r="N18" s="154"/>
      <c r="O18" s="152" t="s">
        <v>4</v>
      </c>
      <c r="P18" s="152"/>
      <c r="Q18" s="83"/>
      <c r="R18" s="84" t="s">
        <v>40</v>
      </c>
      <c r="S18" s="40" t="s">
        <v>5</v>
      </c>
      <c r="T18" s="12"/>
      <c r="U18" s="12" t="s">
        <v>16</v>
      </c>
      <c r="V18" s="18" t="s">
        <v>17</v>
      </c>
      <c r="W18" s="19" t="s">
        <v>8</v>
      </c>
      <c r="X18" s="88"/>
      <c r="Y18" s="88"/>
      <c r="Z18" s="73" t="s">
        <v>29</v>
      </c>
      <c r="AA18" s="74" t="s">
        <v>39</v>
      </c>
      <c r="AB18" s="67" t="s">
        <v>34</v>
      </c>
      <c r="AC18" s="67" t="s">
        <v>38</v>
      </c>
      <c r="AD18" s="72" t="s">
        <v>36</v>
      </c>
      <c r="AE18" s="72" t="s">
        <v>37</v>
      </c>
      <c r="AF18" s="67" t="s">
        <v>35</v>
      </c>
    </row>
    <row r="19" spans="1:32" ht="16.5" thickTop="1" thickBot="1">
      <c r="A19" s="41">
        <v>1</v>
      </c>
      <c r="B19" s="42">
        <v>2</v>
      </c>
      <c r="C19" s="42">
        <v>3</v>
      </c>
      <c r="D19" s="42">
        <v>4</v>
      </c>
      <c r="E19" s="42">
        <v>5</v>
      </c>
      <c r="F19" s="42">
        <v>6</v>
      </c>
      <c r="G19" s="42">
        <v>7</v>
      </c>
      <c r="H19" s="42">
        <v>8</v>
      </c>
      <c r="I19" s="42">
        <v>9</v>
      </c>
      <c r="J19" s="42">
        <v>10</v>
      </c>
      <c r="K19" s="42">
        <v>11</v>
      </c>
      <c r="L19" s="42">
        <v>12</v>
      </c>
      <c r="M19" s="42">
        <v>13</v>
      </c>
      <c r="N19" s="42">
        <v>14</v>
      </c>
      <c r="O19" s="42">
        <v>15</v>
      </c>
      <c r="P19" s="42">
        <v>16</v>
      </c>
      <c r="Q19" s="42"/>
      <c r="R19" s="78">
        <v>17</v>
      </c>
      <c r="S19" s="43">
        <v>18</v>
      </c>
      <c r="T19" s="36">
        <v>12</v>
      </c>
      <c r="U19" s="13">
        <v>13</v>
      </c>
      <c r="V19" s="13">
        <v>14</v>
      </c>
      <c r="W19" s="20">
        <v>15</v>
      </c>
      <c r="X19" s="89"/>
      <c r="Y19" s="89"/>
      <c r="Z19" s="75"/>
      <c r="AA19" s="75"/>
      <c r="AB19" s="68"/>
      <c r="AC19" s="68"/>
      <c r="AD19" s="68"/>
      <c r="AE19" s="68"/>
      <c r="AF19" s="68"/>
    </row>
    <row r="20" spans="1:32" ht="21" customHeight="1">
      <c r="A20" s="54"/>
      <c r="B20" s="55" t="s">
        <v>25</v>
      </c>
      <c r="C20" s="56"/>
      <c r="D20" s="56"/>
      <c r="E20" s="57"/>
      <c r="F20" s="58"/>
      <c r="G20" s="58"/>
      <c r="H20" s="58"/>
      <c r="I20" s="59"/>
      <c r="J20" s="58"/>
      <c r="K20" s="60"/>
      <c r="L20" s="58"/>
      <c r="M20" s="60"/>
      <c r="N20" s="58"/>
      <c r="O20" s="58"/>
      <c r="P20" s="58"/>
      <c r="Q20" s="58"/>
      <c r="R20" s="58"/>
      <c r="S20" s="61"/>
      <c r="T20" s="37"/>
      <c r="U20" s="23"/>
      <c r="V20" s="24"/>
      <c r="W20" s="25"/>
      <c r="X20" s="25"/>
      <c r="Y20" s="25"/>
      <c r="Z20" s="76"/>
      <c r="AA20" s="76"/>
      <c r="AB20" s="70"/>
      <c r="AC20" s="70"/>
      <c r="AD20" s="71"/>
      <c r="AE20" s="71"/>
      <c r="AF20" s="71"/>
    </row>
    <row r="21" spans="1:32" s="28" customFormat="1" ht="21" customHeight="1">
      <c r="A21" s="38">
        <v>1</v>
      </c>
      <c r="B21" s="63" t="s">
        <v>26</v>
      </c>
      <c r="C21" s="52">
        <v>10</v>
      </c>
      <c r="D21" s="52">
        <v>167</v>
      </c>
      <c r="E21" s="53">
        <v>1</v>
      </c>
      <c r="F21" s="50">
        <v>5265</v>
      </c>
      <c r="G21" s="51">
        <v>0.5</v>
      </c>
      <c r="H21" s="50">
        <f>F21*G21</f>
        <v>2632.5</v>
      </c>
      <c r="I21" s="62"/>
      <c r="J21" s="15">
        <f>F21*I21</f>
        <v>0</v>
      </c>
      <c r="K21" s="16">
        <v>0</v>
      </c>
      <c r="L21" s="15">
        <f>(F21+J21)*K21</f>
        <v>0</v>
      </c>
      <c r="M21" s="3"/>
      <c r="N21" s="15">
        <f>(F21+H21+J21+L21)*M21</f>
        <v>0</v>
      </c>
      <c r="O21" s="51">
        <v>1</v>
      </c>
      <c r="P21" s="15">
        <f>F21*O21</f>
        <v>5265</v>
      </c>
      <c r="Q21" s="15"/>
      <c r="R21" s="15"/>
      <c r="S21" s="77">
        <f>P21+N21+L21+J21+H21+F21</f>
        <v>13162.5</v>
      </c>
      <c r="T21" s="33"/>
      <c r="U21" s="14"/>
      <c r="V21" s="21"/>
      <c r="W21" s="22"/>
      <c r="X21" s="22"/>
      <c r="Y21" s="22"/>
      <c r="Z21" s="15">
        <v>200</v>
      </c>
      <c r="AA21" s="22">
        <f>F21*2</f>
        <v>10530</v>
      </c>
      <c r="AB21" s="69">
        <f>F21</f>
        <v>5265</v>
      </c>
      <c r="AC21" s="69">
        <f>F21</f>
        <v>5265</v>
      </c>
      <c r="AD21" s="69">
        <f>F21*50%</f>
        <v>2632.5</v>
      </c>
      <c r="AE21" s="69">
        <f>S21</f>
        <v>13162.5</v>
      </c>
      <c r="AF21" s="69">
        <f>AE21+AD21+AC21+AB21+AA21+Z21+S21</f>
        <v>50217.5</v>
      </c>
    </row>
    <row r="22" spans="1:32" s="28" customFormat="1" ht="22.5" customHeight="1">
      <c r="A22" s="38">
        <v>2</v>
      </c>
      <c r="B22" s="63" t="s">
        <v>27</v>
      </c>
      <c r="C22" s="52">
        <v>8</v>
      </c>
      <c r="D22" s="52" t="s">
        <v>41</v>
      </c>
      <c r="E22" s="53">
        <v>1</v>
      </c>
      <c r="F22" s="50">
        <v>4745</v>
      </c>
      <c r="G22" s="51">
        <v>0.5</v>
      </c>
      <c r="H22" s="50">
        <f t="shared" ref="H22:H33" si="0">F22*G22</f>
        <v>2372.5</v>
      </c>
      <c r="I22" s="62">
        <v>0</v>
      </c>
      <c r="J22" s="15">
        <f t="shared" ref="J22:J33" si="1">F22*I22</f>
        <v>0</v>
      </c>
      <c r="K22" s="16">
        <v>0.4</v>
      </c>
      <c r="L22" s="2">
        <v>949</v>
      </c>
      <c r="M22" s="3"/>
      <c r="N22" s="15">
        <f t="shared" ref="N22:N29" si="2">(F22+H22+J22+L22)*M22</f>
        <v>0</v>
      </c>
      <c r="O22" s="16">
        <v>0</v>
      </c>
      <c r="P22" s="15">
        <f t="shared" ref="P22:P33" si="3">F22*O22</f>
        <v>0</v>
      </c>
      <c r="Q22" s="15"/>
      <c r="R22" s="15"/>
      <c r="S22" s="77">
        <f t="shared" ref="S22:S25" si="4">P22+N22+L22+J22+H22+F22</f>
        <v>8066.5</v>
      </c>
      <c r="T22" s="33"/>
      <c r="U22" s="14"/>
      <c r="V22" s="21"/>
      <c r="W22" s="22"/>
      <c r="X22" s="22"/>
      <c r="Y22" s="22"/>
      <c r="Z22" s="15">
        <v>200</v>
      </c>
      <c r="AA22" s="22">
        <f t="shared" ref="AA22:AA33" si="5">F22*2</f>
        <v>9490</v>
      </c>
      <c r="AB22" s="69">
        <f t="shared" ref="AB22:AB33" si="6">F22</f>
        <v>4745</v>
      </c>
      <c r="AC22" s="69">
        <f t="shared" ref="AC22:AC33" si="7">F22</f>
        <v>4745</v>
      </c>
      <c r="AD22" s="69">
        <f t="shared" ref="AD22:AD33" si="8">F22*50%</f>
        <v>2372.5</v>
      </c>
      <c r="AE22" s="69">
        <f t="shared" ref="AE22:AE33" si="9">S22</f>
        <v>8066.5</v>
      </c>
      <c r="AF22" s="69">
        <f t="shared" ref="AF22:AF33" si="10">AE22+AD22+AC22+AB22+AA22+Z22+S22</f>
        <v>37685.5</v>
      </c>
    </row>
    <row r="23" spans="1:32" s="28" customFormat="1" ht="21.75" customHeight="1">
      <c r="A23" s="38">
        <v>3</v>
      </c>
      <c r="B23" s="63" t="s">
        <v>27</v>
      </c>
      <c r="C23" s="52">
        <v>8</v>
      </c>
      <c r="D23" s="52" t="s">
        <v>41</v>
      </c>
      <c r="E23" s="53">
        <v>1</v>
      </c>
      <c r="F23" s="50">
        <v>4745</v>
      </c>
      <c r="G23" s="51">
        <v>0.5</v>
      </c>
      <c r="H23" s="50">
        <f t="shared" si="0"/>
        <v>2372.5</v>
      </c>
      <c r="I23" s="62">
        <v>0</v>
      </c>
      <c r="J23" s="15">
        <f t="shared" si="1"/>
        <v>0</v>
      </c>
      <c r="K23" s="16">
        <v>0.4</v>
      </c>
      <c r="L23" s="2">
        <v>949</v>
      </c>
      <c r="M23" s="3"/>
      <c r="N23" s="15">
        <f t="shared" si="2"/>
        <v>0</v>
      </c>
      <c r="O23" s="16">
        <v>0</v>
      </c>
      <c r="P23" s="15">
        <f t="shared" si="3"/>
        <v>0</v>
      </c>
      <c r="Q23" s="15"/>
      <c r="R23" s="15"/>
      <c r="S23" s="77">
        <f t="shared" si="4"/>
        <v>8066.5</v>
      </c>
      <c r="T23" s="33"/>
      <c r="U23" s="14"/>
      <c r="V23" s="21"/>
      <c r="W23" s="22"/>
      <c r="X23" s="22"/>
      <c r="Y23" s="22"/>
      <c r="Z23" s="15">
        <v>200</v>
      </c>
      <c r="AA23" s="22">
        <f t="shared" si="5"/>
        <v>9490</v>
      </c>
      <c r="AB23" s="69">
        <f t="shared" si="6"/>
        <v>4745</v>
      </c>
      <c r="AC23" s="69">
        <f t="shared" si="7"/>
        <v>4745</v>
      </c>
      <c r="AD23" s="69">
        <f t="shared" si="8"/>
        <v>2372.5</v>
      </c>
      <c r="AE23" s="69">
        <f t="shared" si="9"/>
        <v>8066.5</v>
      </c>
      <c r="AF23" s="69">
        <f t="shared" si="10"/>
        <v>37685.5</v>
      </c>
    </row>
    <row r="24" spans="1:32" ht="16.5" customHeight="1">
      <c r="A24" s="38">
        <v>4</v>
      </c>
      <c r="B24" s="63" t="s">
        <v>27</v>
      </c>
      <c r="C24" s="52">
        <v>8</v>
      </c>
      <c r="D24" s="52" t="s">
        <v>41</v>
      </c>
      <c r="E24" s="53">
        <v>1</v>
      </c>
      <c r="F24" s="50">
        <v>4745</v>
      </c>
      <c r="G24" s="51">
        <v>0.5</v>
      </c>
      <c r="H24" s="50">
        <f t="shared" si="0"/>
        <v>2372.5</v>
      </c>
      <c r="I24" s="62">
        <v>0</v>
      </c>
      <c r="J24" s="15">
        <f t="shared" si="1"/>
        <v>0</v>
      </c>
      <c r="K24" s="16">
        <v>0.4</v>
      </c>
      <c r="L24" s="2">
        <v>949</v>
      </c>
      <c r="M24" s="3"/>
      <c r="N24" s="15">
        <f t="shared" si="2"/>
        <v>0</v>
      </c>
      <c r="O24" s="16">
        <v>0</v>
      </c>
      <c r="P24" s="15">
        <f t="shared" si="3"/>
        <v>0</v>
      </c>
      <c r="Q24" s="15"/>
      <c r="R24" s="15"/>
      <c r="S24" s="77">
        <f t="shared" si="4"/>
        <v>8066.5</v>
      </c>
      <c r="T24" s="33"/>
      <c r="U24" s="14"/>
      <c r="V24" s="21"/>
      <c r="W24" s="22"/>
      <c r="X24" s="22"/>
      <c r="Y24" s="22"/>
      <c r="Z24" s="15">
        <v>200</v>
      </c>
      <c r="AA24" s="22">
        <f t="shared" si="5"/>
        <v>9490</v>
      </c>
      <c r="AB24" s="69">
        <f t="shared" si="6"/>
        <v>4745</v>
      </c>
      <c r="AC24" s="69">
        <f t="shared" si="7"/>
        <v>4745</v>
      </c>
      <c r="AD24" s="69">
        <f t="shared" si="8"/>
        <v>2372.5</v>
      </c>
      <c r="AE24" s="69">
        <f t="shared" si="9"/>
        <v>8066.5</v>
      </c>
      <c r="AF24" s="69">
        <f t="shared" si="10"/>
        <v>37685.5</v>
      </c>
    </row>
    <row r="25" spans="1:32" ht="16.5" customHeight="1">
      <c r="A25" s="38">
        <v>5</v>
      </c>
      <c r="B25" s="63" t="s">
        <v>27</v>
      </c>
      <c r="C25" s="52">
        <v>8</v>
      </c>
      <c r="D25" s="52" t="s">
        <v>41</v>
      </c>
      <c r="E25" s="53">
        <v>1</v>
      </c>
      <c r="F25" s="50">
        <v>4745</v>
      </c>
      <c r="G25" s="51">
        <v>0.5</v>
      </c>
      <c r="H25" s="50">
        <f t="shared" si="0"/>
        <v>2372.5</v>
      </c>
      <c r="I25" s="62">
        <v>0</v>
      </c>
      <c r="J25" s="15">
        <f t="shared" si="1"/>
        <v>0</v>
      </c>
      <c r="K25" s="16">
        <v>0.4</v>
      </c>
      <c r="L25" s="2">
        <v>949</v>
      </c>
      <c r="M25" s="3"/>
      <c r="N25" s="15">
        <f t="shared" si="2"/>
        <v>0</v>
      </c>
      <c r="O25" s="16">
        <v>0</v>
      </c>
      <c r="P25" s="15">
        <f t="shared" si="3"/>
        <v>0</v>
      </c>
      <c r="Q25" s="15"/>
      <c r="R25" s="15"/>
      <c r="S25" s="77">
        <f t="shared" si="4"/>
        <v>8066.5</v>
      </c>
      <c r="T25" s="33"/>
      <c r="U25" s="14"/>
      <c r="V25" s="21"/>
      <c r="W25" s="22"/>
      <c r="X25" s="22"/>
      <c r="Y25" s="22"/>
      <c r="Z25" s="15">
        <v>200</v>
      </c>
      <c r="AA25" s="22">
        <f t="shared" si="5"/>
        <v>9490</v>
      </c>
      <c r="AB25" s="69">
        <f t="shared" si="6"/>
        <v>4745</v>
      </c>
      <c r="AC25" s="69">
        <f t="shared" si="7"/>
        <v>4745</v>
      </c>
      <c r="AD25" s="69">
        <f t="shared" si="8"/>
        <v>2372.5</v>
      </c>
      <c r="AE25" s="69">
        <f t="shared" si="9"/>
        <v>8066.5</v>
      </c>
      <c r="AF25" s="69">
        <f t="shared" si="10"/>
        <v>37685.5</v>
      </c>
    </row>
    <row r="26" spans="1:32" ht="15" customHeight="1">
      <c r="A26" s="38">
        <v>6</v>
      </c>
      <c r="B26" s="63" t="s">
        <v>28</v>
      </c>
      <c r="C26" s="52">
        <v>4</v>
      </c>
      <c r="D26" s="52" t="s">
        <v>41</v>
      </c>
      <c r="E26" s="53">
        <v>1</v>
      </c>
      <c r="F26" s="50">
        <v>3674</v>
      </c>
      <c r="G26" s="51">
        <v>0.5</v>
      </c>
      <c r="H26" s="50">
        <f t="shared" si="0"/>
        <v>1837</v>
      </c>
      <c r="I26" s="62">
        <v>0</v>
      </c>
      <c r="J26" s="15">
        <f t="shared" si="1"/>
        <v>0</v>
      </c>
      <c r="K26" s="16">
        <v>0.4</v>
      </c>
      <c r="L26" s="90">
        <v>735</v>
      </c>
      <c r="M26" s="3"/>
      <c r="N26" s="15">
        <f t="shared" si="2"/>
        <v>0</v>
      </c>
      <c r="O26" s="16">
        <v>0</v>
      </c>
      <c r="P26" s="15">
        <f t="shared" si="3"/>
        <v>0</v>
      </c>
      <c r="Q26" s="15"/>
      <c r="R26" s="15">
        <v>989</v>
      </c>
      <c r="S26" s="77">
        <f>R26+P26+N26+J26+H26+F26+L26</f>
        <v>7235</v>
      </c>
      <c r="T26" s="33"/>
      <c r="U26" s="14"/>
      <c r="V26" s="21"/>
      <c r="W26" s="22"/>
      <c r="X26" s="22">
        <v>6000</v>
      </c>
      <c r="Y26" s="22">
        <f>X26-S26</f>
        <v>-1235</v>
      </c>
      <c r="Z26" s="15">
        <v>200</v>
      </c>
      <c r="AA26" s="22">
        <f t="shared" si="5"/>
        <v>7348</v>
      </c>
      <c r="AB26" s="69">
        <f t="shared" si="6"/>
        <v>3674</v>
      </c>
      <c r="AC26" s="69">
        <f t="shared" si="7"/>
        <v>3674</v>
      </c>
      <c r="AD26" s="69">
        <f t="shared" si="8"/>
        <v>1837</v>
      </c>
      <c r="AE26" s="69">
        <f t="shared" si="9"/>
        <v>7235</v>
      </c>
      <c r="AF26" s="69">
        <f t="shared" si="10"/>
        <v>31203</v>
      </c>
    </row>
    <row r="27" spans="1:32" ht="14.25" customHeight="1">
      <c r="A27" s="38">
        <v>7</v>
      </c>
      <c r="B27" s="63" t="s">
        <v>28</v>
      </c>
      <c r="C27" s="52">
        <v>4</v>
      </c>
      <c r="D27" s="52" t="s">
        <v>41</v>
      </c>
      <c r="E27" s="53">
        <v>1</v>
      </c>
      <c r="F27" s="50">
        <v>3674</v>
      </c>
      <c r="G27" s="51">
        <v>0.5</v>
      </c>
      <c r="H27" s="50">
        <f t="shared" si="0"/>
        <v>1837</v>
      </c>
      <c r="I27" s="62">
        <v>0</v>
      </c>
      <c r="J27" s="15">
        <f t="shared" si="1"/>
        <v>0</v>
      </c>
      <c r="K27" s="16">
        <v>0.4</v>
      </c>
      <c r="L27" s="90">
        <v>735</v>
      </c>
      <c r="M27" s="3"/>
      <c r="N27" s="15">
        <f t="shared" si="2"/>
        <v>0</v>
      </c>
      <c r="O27" s="16">
        <v>0</v>
      </c>
      <c r="P27" s="15">
        <f t="shared" si="3"/>
        <v>0</v>
      </c>
      <c r="Q27" s="15"/>
      <c r="R27" s="15">
        <v>989</v>
      </c>
      <c r="S27" s="77">
        <f t="shared" ref="S27:S33" si="11">R27+P27+N27+J27+H27+F27+L27</f>
        <v>7235</v>
      </c>
      <c r="T27" s="33"/>
      <c r="U27" s="14"/>
      <c r="V27" s="21"/>
      <c r="W27" s="22"/>
      <c r="X27" s="22">
        <v>6000</v>
      </c>
      <c r="Y27" s="22">
        <f t="shared" ref="Y27:Y33" si="12">X27-S27</f>
        <v>-1235</v>
      </c>
      <c r="Z27" s="15">
        <v>200</v>
      </c>
      <c r="AA27" s="22">
        <f t="shared" si="5"/>
        <v>7348</v>
      </c>
      <c r="AB27" s="69">
        <f t="shared" si="6"/>
        <v>3674</v>
      </c>
      <c r="AC27" s="69">
        <f t="shared" si="7"/>
        <v>3674</v>
      </c>
      <c r="AD27" s="69">
        <f t="shared" si="8"/>
        <v>1837</v>
      </c>
      <c r="AE27" s="69">
        <f t="shared" si="9"/>
        <v>7235</v>
      </c>
      <c r="AF27" s="69">
        <f t="shared" si="10"/>
        <v>31203</v>
      </c>
    </row>
    <row r="28" spans="1:32" ht="14.25" customHeight="1">
      <c r="A28" s="38">
        <v>8</v>
      </c>
      <c r="B28" s="63" t="s">
        <v>28</v>
      </c>
      <c r="C28" s="52">
        <v>4</v>
      </c>
      <c r="D28" s="52" t="s">
        <v>41</v>
      </c>
      <c r="E28" s="53">
        <v>1</v>
      </c>
      <c r="F28" s="50">
        <v>3674</v>
      </c>
      <c r="G28" s="51">
        <v>0.5</v>
      </c>
      <c r="H28" s="50">
        <f t="shared" si="0"/>
        <v>1837</v>
      </c>
      <c r="I28" s="62">
        <v>0</v>
      </c>
      <c r="J28" s="15">
        <f t="shared" si="1"/>
        <v>0</v>
      </c>
      <c r="K28" s="16">
        <v>0.4</v>
      </c>
      <c r="L28" s="90">
        <v>735</v>
      </c>
      <c r="M28" s="3"/>
      <c r="N28" s="15">
        <f t="shared" si="2"/>
        <v>0</v>
      </c>
      <c r="O28" s="16">
        <v>0</v>
      </c>
      <c r="P28" s="15">
        <f t="shared" si="3"/>
        <v>0</v>
      </c>
      <c r="Q28" s="15"/>
      <c r="R28" s="15">
        <v>989</v>
      </c>
      <c r="S28" s="77">
        <f t="shared" si="11"/>
        <v>7235</v>
      </c>
      <c r="T28" s="33"/>
      <c r="U28" s="14"/>
      <c r="V28" s="21"/>
      <c r="W28" s="22"/>
      <c r="X28" s="22">
        <v>6000</v>
      </c>
      <c r="Y28" s="22">
        <f t="shared" si="12"/>
        <v>-1235</v>
      </c>
      <c r="Z28" s="15">
        <v>200</v>
      </c>
      <c r="AA28" s="22">
        <f t="shared" si="5"/>
        <v>7348</v>
      </c>
      <c r="AB28" s="69">
        <f t="shared" si="6"/>
        <v>3674</v>
      </c>
      <c r="AC28" s="69">
        <f t="shared" si="7"/>
        <v>3674</v>
      </c>
      <c r="AD28" s="69">
        <f t="shared" si="8"/>
        <v>1837</v>
      </c>
      <c r="AE28" s="69">
        <f t="shared" si="9"/>
        <v>7235</v>
      </c>
      <c r="AF28" s="69">
        <f t="shared" si="10"/>
        <v>31203</v>
      </c>
    </row>
    <row r="29" spans="1:32" ht="14.25" customHeight="1">
      <c r="A29" s="38">
        <v>9</v>
      </c>
      <c r="B29" s="63" t="s">
        <v>28</v>
      </c>
      <c r="C29" s="52">
        <v>4</v>
      </c>
      <c r="D29" s="52" t="s">
        <v>41</v>
      </c>
      <c r="E29" s="53">
        <v>1</v>
      </c>
      <c r="F29" s="50">
        <v>3674</v>
      </c>
      <c r="G29" s="51">
        <v>0.5</v>
      </c>
      <c r="H29" s="50">
        <f t="shared" si="0"/>
        <v>1837</v>
      </c>
      <c r="I29" s="62">
        <v>0</v>
      </c>
      <c r="J29" s="15">
        <f t="shared" si="1"/>
        <v>0</v>
      </c>
      <c r="K29" s="16">
        <v>0.4</v>
      </c>
      <c r="L29" s="90">
        <v>735</v>
      </c>
      <c r="M29" s="3"/>
      <c r="N29" s="15">
        <f t="shared" si="2"/>
        <v>0</v>
      </c>
      <c r="O29" s="16">
        <v>0</v>
      </c>
      <c r="P29" s="15">
        <f t="shared" si="3"/>
        <v>0</v>
      </c>
      <c r="Q29" s="15"/>
      <c r="R29" s="15">
        <v>989</v>
      </c>
      <c r="S29" s="77">
        <f t="shared" si="11"/>
        <v>7235</v>
      </c>
      <c r="T29" s="33"/>
      <c r="U29" s="14"/>
      <c r="V29" s="21"/>
      <c r="W29" s="22"/>
      <c r="X29" s="22">
        <v>6000</v>
      </c>
      <c r="Y29" s="22">
        <f t="shared" si="12"/>
        <v>-1235</v>
      </c>
      <c r="Z29" s="15">
        <v>200</v>
      </c>
      <c r="AA29" s="22">
        <f t="shared" si="5"/>
        <v>7348</v>
      </c>
      <c r="AB29" s="69">
        <f t="shared" si="6"/>
        <v>3674</v>
      </c>
      <c r="AC29" s="69">
        <f t="shared" si="7"/>
        <v>3674</v>
      </c>
      <c r="AD29" s="69">
        <f t="shared" si="8"/>
        <v>1837</v>
      </c>
      <c r="AE29" s="69">
        <f t="shared" si="9"/>
        <v>7235</v>
      </c>
      <c r="AF29" s="69">
        <f t="shared" si="10"/>
        <v>31203</v>
      </c>
    </row>
    <row r="30" spans="1:32" ht="14.25" customHeight="1">
      <c r="A30" s="38">
        <v>10</v>
      </c>
      <c r="B30" s="64" t="s">
        <v>7</v>
      </c>
      <c r="C30" s="31">
        <v>4</v>
      </c>
      <c r="D30" s="52" t="s">
        <v>41</v>
      </c>
      <c r="E30" s="53">
        <v>1</v>
      </c>
      <c r="F30" s="50">
        <v>3674</v>
      </c>
      <c r="G30" s="51">
        <v>0.5</v>
      </c>
      <c r="H30" s="50">
        <f t="shared" si="0"/>
        <v>1837</v>
      </c>
      <c r="I30" s="62">
        <v>0</v>
      </c>
      <c r="J30" s="15">
        <f t="shared" si="1"/>
        <v>0</v>
      </c>
      <c r="K30" s="16">
        <v>0.4</v>
      </c>
      <c r="L30" s="90">
        <v>735</v>
      </c>
      <c r="M30" s="3">
        <v>0.25</v>
      </c>
      <c r="N30" s="15">
        <f>F30*25%</f>
        <v>918.5</v>
      </c>
      <c r="O30" s="16">
        <v>0</v>
      </c>
      <c r="P30" s="15">
        <f t="shared" si="3"/>
        <v>0</v>
      </c>
      <c r="Q30" s="15"/>
      <c r="R30" s="15">
        <v>70.5</v>
      </c>
      <c r="S30" s="77">
        <f t="shared" si="11"/>
        <v>7235</v>
      </c>
      <c r="T30" s="33"/>
      <c r="U30" s="14"/>
      <c r="V30" s="21"/>
      <c r="W30" s="22"/>
      <c r="X30" s="22">
        <v>6000</v>
      </c>
      <c r="Y30" s="22">
        <f t="shared" si="12"/>
        <v>-1235</v>
      </c>
      <c r="Z30" s="15">
        <v>200</v>
      </c>
      <c r="AA30" s="22">
        <f t="shared" si="5"/>
        <v>7348</v>
      </c>
      <c r="AB30" s="69">
        <f t="shared" si="6"/>
        <v>3674</v>
      </c>
      <c r="AC30" s="69">
        <f t="shared" si="7"/>
        <v>3674</v>
      </c>
      <c r="AD30" s="69">
        <f t="shared" si="8"/>
        <v>1837</v>
      </c>
      <c r="AE30" s="69">
        <f t="shared" si="9"/>
        <v>7235</v>
      </c>
      <c r="AF30" s="69">
        <f t="shared" si="10"/>
        <v>31203</v>
      </c>
    </row>
    <row r="31" spans="1:32" ht="14.25" customHeight="1">
      <c r="A31" s="38">
        <v>11</v>
      </c>
      <c r="B31" s="64" t="s">
        <v>7</v>
      </c>
      <c r="C31" s="31">
        <v>4</v>
      </c>
      <c r="D31" s="52" t="s">
        <v>41</v>
      </c>
      <c r="E31" s="53">
        <v>1</v>
      </c>
      <c r="F31" s="50">
        <v>3674</v>
      </c>
      <c r="G31" s="51">
        <v>0.5</v>
      </c>
      <c r="H31" s="50">
        <f t="shared" si="0"/>
        <v>1837</v>
      </c>
      <c r="I31" s="62">
        <v>0</v>
      </c>
      <c r="J31" s="15">
        <f t="shared" si="1"/>
        <v>0</v>
      </c>
      <c r="K31" s="16">
        <v>0.4</v>
      </c>
      <c r="L31" s="90">
        <v>735</v>
      </c>
      <c r="M31" s="3">
        <v>0.25</v>
      </c>
      <c r="N31" s="15">
        <f t="shared" ref="N31:N33" si="13">F31*25%</f>
        <v>918.5</v>
      </c>
      <c r="O31" s="16">
        <v>0</v>
      </c>
      <c r="P31" s="15">
        <f t="shared" si="3"/>
        <v>0</v>
      </c>
      <c r="Q31" s="15"/>
      <c r="R31" s="15">
        <v>70.5</v>
      </c>
      <c r="S31" s="77">
        <f t="shared" si="11"/>
        <v>7235</v>
      </c>
      <c r="T31" s="33"/>
      <c r="U31" s="33"/>
      <c r="V31" s="34"/>
      <c r="W31" s="35"/>
      <c r="X31" s="22">
        <v>6000</v>
      </c>
      <c r="Y31" s="22">
        <f t="shared" si="12"/>
        <v>-1235</v>
      </c>
      <c r="Z31" s="15">
        <v>200</v>
      </c>
      <c r="AA31" s="22">
        <f t="shared" si="5"/>
        <v>7348</v>
      </c>
      <c r="AB31" s="69">
        <f t="shared" si="6"/>
        <v>3674</v>
      </c>
      <c r="AC31" s="69">
        <f t="shared" si="7"/>
        <v>3674</v>
      </c>
      <c r="AD31" s="69">
        <f t="shared" si="8"/>
        <v>1837</v>
      </c>
      <c r="AE31" s="69">
        <f t="shared" si="9"/>
        <v>7235</v>
      </c>
      <c r="AF31" s="69">
        <f t="shared" si="10"/>
        <v>31203</v>
      </c>
    </row>
    <row r="32" spans="1:32" ht="14.25" customHeight="1">
      <c r="A32" s="38">
        <v>12</v>
      </c>
      <c r="B32" s="64" t="s">
        <v>7</v>
      </c>
      <c r="C32" s="31">
        <v>4</v>
      </c>
      <c r="D32" s="52" t="s">
        <v>41</v>
      </c>
      <c r="E32" s="53">
        <v>1</v>
      </c>
      <c r="F32" s="50">
        <v>3674</v>
      </c>
      <c r="G32" s="51">
        <v>0.5</v>
      </c>
      <c r="H32" s="50">
        <f t="shared" si="0"/>
        <v>1837</v>
      </c>
      <c r="I32" s="62">
        <v>0</v>
      </c>
      <c r="J32" s="15">
        <f t="shared" si="1"/>
        <v>0</v>
      </c>
      <c r="K32" s="16">
        <v>0.4</v>
      </c>
      <c r="L32" s="90">
        <v>735</v>
      </c>
      <c r="M32" s="3">
        <v>0.25</v>
      </c>
      <c r="N32" s="15">
        <f t="shared" si="13"/>
        <v>918.5</v>
      </c>
      <c r="O32" s="16">
        <v>0</v>
      </c>
      <c r="P32" s="15">
        <f t="shared" si="3"/>
        <v>0</v>
      </c>
      <c r="Q32" s="15"/>
      <c r="R32" s="15">
        <v>70.5</v>
      </c>
      <c r="S32" s="77">
        <f t="shared" si="11"/>
        <v>7235</v>
      </c>
      <c r="T32" s="33"/>
      <c r="U32" s="33"/>
      <c r="V32" s="34"/>
      <c r="W32" s="35"/>
      <c r="X32" s="22">
        <v>6000</v>
      </c>
      <c r="Y32" s="22">
        <f t="shared" si="12"/>
        <v>-1235</v>
      </c>
      <c r="Z32" s="15">
        <v>200</v>
      </c>
      <c r="AA32" s="22">
        <f t="shared" si="5"/>
        <v>7348</v>
      </c>
      <c r="AB32" s="69">
        <f t="shared" si="6"/>
        <v>3674</v>
      </c>
      <c r="AC32" s="69">
        <f t="shared" si="7"/>
        <v>3674</v>
      </c>
      <c r="AD32" s="69">
        <f t="shared" si="8"/>
        <v>1837</v>
      </c>
      <c r="AE32" s="69">
        <f t="shared" si="9"/>
        <v>7235</v>
      </c>
      <c r="AF32" s="69">
        <f t="shared" si="10"/>
        <v>31203</v>
      </c>
    </row>
    <row r="33" spans="1:32" ht="14.25" customHeight="1" thickBot="1">
      <c r="A33" s="38">
        <v>13</v>
      </c>
      <c r="B33" s="64" t="s">
        <v>7</v>
      </c>
      <c r="C33" s="31">
        <v>4</v>
      </c>
      <c r="D33" s="52" t="s">
        <v>41</v>
      </c>
      <c r="E33" s="53">
        <v>1</v>
      </c>
      <c r="F33" s="50">
        <v>3674</v>
      </c>
      <c r="G33" s="51">
        <v>0.5</v>
      </c>
      <c r="H33" s="50">
        <f t="shared" si="0"/>
        <v>1837</v>
      </c>
      <c r="I33" s="62">
        <v>0</v>
      </c>
      <c r="J33" s="15">
        <f t="shared" si="1"/>
        <v>0</v>
      </c>
      <c r="K33" s="16">
        <v>0.4</v>
      </c>
      <c r="L33" s="90">
        <v>735</v>
      </c>
      <c r="M33" s="3">
        <v>0.25</v>
      </c>
      <c r="N33" s="15">
        <f t="shared" si="13"/>
        <v>918.5</v>
      </c>
      <c r="O33" s="16">
        <v>0</v>
      </c>
      <c r="P33" s="15">
        <f t="shared" si="3"/>
        <v>0</v>
      </c>
      <c r="Q33" s="15"/>
      <c r="R33" s="15">
        <v>70.5</v>
      </c>
      <c r="S33" s="77">
        <f t="shared" si="11"/>
        <v>7235</v>
      </c>
      <c r="T33" s="33"/>
      <c r="U33" s="33"/>
      <c r="V33" s="34"/>
      <c r="W33" s="35"/>
      <c r="X33" s="22">
        <v>6000</v>
      </c>
      <c r="Y33" s="22">
        <f t="shared" si="12"/>
        <v>-1235</v>
      </c>
      <c r="Z33" s="15">
        <v>200</v>
      </c>
      <c r="AA33" s="22">
        <f t="shared" si="5"/>
        <v>7348</v>
      </c>
      <c r="AB33" s="69">
        <f t="shared" si="6"/>
        <v>3674</v>
      </c>
      <c r="AC33" s="69">
        <f t="shared" si="7"/>
        <v>3674</v>
      </c>
      <c r="AD33" s="69">
        <f t="shared" si="8"/>
        <v>1837</v>
      </c>
      <c r="AE33" s="69">
        <f t="shared" si="9"/>
        <v>7235</v>
      </c>
      <c r="AF33" s="69">
        <f t="shared" si="10"/>
        <v>31203</v>
      </c>
    </row>
    <row r="34" spans="1:32" ht="14.25" customHeight="1" thickBot="1">
      <c r="A34" s="44"/>
      <c r="B34" s="65"/>
      <c r="C34" s="45"/>
      <c r="D34" s="45"/>
      <c r="E34" s="46">
        <f>SUM(E21:E33)</f>
        <v>13</v>
      </c>
      <c r="F34" s="46">
        <f>SUM(F21:F33)</f>
        <v>53637</v>
      </c>
      <c r="G34" s="46"/>
      <c r="H34" s="46">
        <f>SUM(H21:H33)</f>
        <v>26818.5</v>
      </c>
      <c r="I34" s="46">
        <f t="shared" ref="I34:P34" si="14">SUM(I21:I31)</f>
        <v>0</v>
      </c>
      <c r="J34" s="46">
        <f>SUM(J21:J33)</f>
        <v>0</v>
      </c>
      <c r="K34" s="46"/>
      <c r="L34" s="46">
        <f>SUM(L21:L33)</f>
        <v>9676</v>
      </c>
      <c r="M34" s="46"/>
      <c r="N34" s="46">
        <f>SUM(N21:N33)</f>
        <v>3674</v>
      </c>
      <c r="O34" s="46"/>
      <c r="P34" s="46">
        <f t="shared" si="14"/>
        <v>5265</v>
      </c>
      <c r="Q34" s="46">
        <f>SUM(Q21:Q33)</f>
        <v>0</v>
      </c>
      <c r="R34" s="79"/>
      <c r="S34" s="80">
        <f>SUM(S21:S33)</f>
        <v>103308.5</v>
      </c>
      <c r="T34" s="26">
        <f t="shared" ref="T34:W34" si="15">SUM(T21:T30)</f>
        <v>0</v>
      </c>
      <c r="U34" s="26">
        <f t="shared" si="15"/>
        <v>0</v>
      </c>
      <c r="V34" s="26">
        <f t="shared" si="15"/>
        <v>0</v>
      </c>
      <c r="W34" s="26">
        <f t="shared" si="15"/>
        <v>0</v>
      </c>
      <c r="X34" s="26"/>
      <c r="Y34" s="26"/>
      <c r="Z34" s="26">
        <f>SUM(Z21:Z33)</f>
        <v>2600</v>
      </c>
      <c r="AA34" s="26">
        <f t="shared" ref="AA34:AF34" si="16">SUM(AA21:AA33)</f>
        <v>107274</v>
      </c>
      <c r="AB34" s="26">
        <f t="shared" si="16"/>
        <v>53637</v>
      </c>
      <c r="AC34" s="26">
        <f t="shared" si="16"/>
        <v>53637</v>
      </c>
      <c r="AD34" s="26">
        <f t="shared" si="16"/>
        <v>26818.5</v>
      </c>
      <c r="AE34" s="26">
        <f t="shared" si="16"/>
        <v>103308.5</v>
      </c>
      <c r="AF34" s="26">
        <f t="shared" si="16"/>
        <v>450583.5</v>
      </c>
    </row>
    <row r="35" spans="1:32">
      <c r="S35" s="28"/>
      <c r="AF35">
        <f>S34*12</f>
        <v>1239702</v>
      </c>
    </row>
    <row r="36" spans="1:32">
      <c r="B36" s="27"/>
      <c r="C36" s="145" t="s">
        <v>47</v>
      </c>
      <c r="D36" s="145"/>
      <c r="E36" s="145"/>
      <c r="F36" s="145"/>
      <c r="G36" s="81"/>
      <c r="H36" s="81"/>
      <c r="I36" s="85" t="s">
        <v>20</v>
      </c>
      <c r="J36" s="86"/>
      <c r="K36" s="86"/>
      <c r="L36" s="86"/>
      <c r="M36" s="87"/>
      <c r="N36" s="146" t="s">
        <v>48</v>
      </c>
      <c r="O36" s="146"/>
      <c r="P36" s="146"/>
      <c r="Q36" s="85"/>
      <c r="R36" s="27"/>
      <c r="S36" s="28"/>
      <c r="AF36" s="11">
        <f>AF35+AF34</f>
        <v>1690285.5</v>
      </c>
    </row>
    <row r="37" spans="1:32" ht="13.5" customHeight="1">
      <c r="B37" s="17" t="s">
        <v>18</v>
      </c>
      <c r="C37" s="145"/>
      <c r="D37" s="145"/>
      <c r="E37" s="145"/>
      <c r="F37" s="145"/>
      <c r="G37" s="81"/>
      <c r="H37" s="81"/>
      <c r="I37" s="147" t="s">
        <v>42</v>
      </c>
      <c r="J37" s="147"/>
      <c r="K37" s="147"/>
      <c r="L37" s="147"/>
      <c r="M37" s="147"/>
      <c r="N37" s="147"/>
      <c r="O37" s="147"/>
      <c r="P37" s="147"/>
      <c r="Q37" s="147"/>
      <c r="R37" s="82"/>
      <c r="S37" s="28"/>
    </row>
    <row r="38" spans="1:32" ht="33" customHeight="1">
      <c r="B38" s="29"/>
      <c r="C38" s="81"/>
      <c r="D38" s="81"/>
      <c r="E38" s="81"/>
      <c r="F38" s="81"/>
      <c r="G38" s="81"/>
      <c r="H38" s="81"/>
      <c r="I38" s="82"/>
      <c r="J38" s="82"/>
      <c r="K38" s="82"/>
      <c r="L38" s="82"/>
      <c r="M38" s="82"/>
      <c r="N38" s="82"/>
      <c r="O38" s="82"/>
      <c r="P38" s="82"/>
      <c r="Q38" s="82"/>
      <c r="R38" s="82"/>
    </row>
    <row r="39" spans="1:32" ht="12.75" customHeight="1">
      <c r="B39" s="32"/>
      <c r="H39" s="11"/>
      <c r="J39" s="11"/>
      <c r="L39" s="11"/>
    </row>
    <row r="40" spans="1:32">
      <c r="H40" s="11"/>
      <c r="J40" s="11"/>
      <c r="L40" s="11"/>
    </row>
  </sheetData>
  <mergeCells count="25">
    <mergeCell ref="C36:F36"/>
    <mergeCell ref="N36:P36"/>
    <mergeCell ref="C37:F37"/>
    <mergeCell ref="I37:Q37"/>
    <mergeCell ref="A13:S13"/>
    <mergeCell ref="B14:V14"/>
    <mergeCell ref="A15:V15"/>
    <mergeCell ref="A16:V16"/>
    <mergeCell ref="G18:H18"/>
    <mergeCell ref="I18:J18"/>
    <mergeCell ref="K18:L18"/>
    <mergeCell ref="M18:N18"/>
    <mergeCell ref="O18:P18"/>
    <mergeCell ref="A12:S12"/>
    <mergeCell ref="N1:S1"/>
    <mergeCell ref="N2:S2"/>
    <mergeCell ref="N3:S3"/>
    <mergeCell ref="N4:S4"/>
    <mergeCell ref="J6:S6"/>
    <mergeCell ref="J7:S7"/>
    <mergeCell ref="C8:F8"/>
    <mergeCell ref="J8:S8"/>
    <mergeCell ref="A9:S9"/>
    <mergeCell ref="A10:S10"/>
    <mergeCell ref="A11:V11"/>
  </mergeCells>
  <pageMargins left="0.78740157480314965" right="0.19685039370078741" top="0.35433070866141736" bottom="0.35433070866141736" header="0.31496062992125984" footer="0.31496062992125984"/>
  <pageSetup paperSize="9" scale="82" orientation="landscape" r:id="rId1"/>
  <colBreaks count="1" manualBreakCount="1">
    <brk id="25" max="37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Q38"/>
  <sheetViews>
    <sheetView tabSelected="1" topLeftCell="A16" workbookViewId="0">
      <selection activeCell="C18" sqref="C18:C33"/>
    </sheetView>
  </sheetViews>
  <sheetFormatPr defaultRowHeight="12.75"/>
  <cols>
    <col min="1" max="1" width="4.5703125" customWidth="1"/>
    <col min="2" max="2" width="16.42578125" customWidth="1"/>
    <col min="3" max="3" width="4.85546875" customWidth="1"/>
    <col min="5" max="5" width="6.140625" customWidth="1"/>
    <col min="6" max="6" width="10.42578125" customWidth="1"/>
    <col min="7" max="7" width="6.42578125" customWidth="1"/>
    <col min="9" max="9" width="5.140625" customWidth="1"/>
    <col min="11" max="11" width="6" customWidth="1"/>
    <col min="13" max="13" width="5.85546875" customWidth="1"/>
  </cols>
  <sheetData>
    <row r="1" spans="1:17" ht="13.5">
      <c r="N1" s="137" t="s">
        <v>9</v>
      </c>
      <c r="O1" s="137"/>
      <c r="P1" s="137"/>
      <c r="Q1" s="137"/>
    </row>
    <row r="2" spans="1:17" ht="13.5">
      <c r="N2" s="137" t="s">
        <v>10</v>
      </c>
      <c r="O2" s="137"/>
      <c r="P2" s="137"/>
      <c r="Q2" s="137"/>
    </row>
    <row r="3" spans="1:17" ht="13.5">
      <c r="N3" s="137" t="s">
        <v>11</v>
      </c>
      <c r="O3" s="137"/>
      <c r="P3" s="137"/>
      <c r="Q3" s="137"/>
    </row>
    <row r="4" spans="1:17" ht="13.5">
      <c r="N4" s="137"/>
      <c r="O4" s="137"/>
      <c r="P4" s="137"/>
      <c r="Q4" s="137"/>
    </row>
    <row r="5" spans="1:17" ht="15">
      <c r="F5" s="47"/>
      <c r="G5" s="47"/>
      <c r="H5" s="47"/>
      <c r="I5" s="47"/>
      <c r="J5" s="47"/>
      <c r="K5" s="47"/>
      <c r="L5" s="47"/>
      <c r="M5" s="47"/>
      <c r="N5" s="5"/>
      <c r="O5" s="5"/>
      <c r="P5" s="5"/>
      <c r="Q5" s="5"/>
    </row>
    <row r="6" spans="1:17" ht="15">
      <c r="A6" s="133"/>
      <c r="B6" s="134"/>
      <c r="C6" s="135"/>
      <c r="D6" s="135"/>
      <c r="E6" s="135"/>
      <c r="F6" s="135"/>
      <c r="G6" s="47"/>
      <c r="H6" s="47"/>
      <c r="I6" s="47"/>
      <c r="J6" s="138"/>
      <c r="K6" s="138"/>
      <c r="L6" s="138"/>
      <c r="M6" s="138"/>
      <c r="N6" s="138"/>
      <c r="O6" s="138"/>
      <c r="P6" s="138"/>
      <c r="Q6" s="138"/>
    </row>
    <row r="7" spans="1:17" ht="24.75" customHeight="1">
      <c r="A7" s="133"/>
      <c r="B7" s="156"/>
      <c r="C7" s="157"/>
      <c r="D7" s="157"/>
      <c r="E7" s="135"/>
      <c r="F7" s="135"/>
      <c r="G7" s="47"/>
      <c r="H7" s="47"/>
      <c r="I7" s="47"/>
      <c r="J7" s="139"/>
      <c r="K7" s="139"/>
      <c r="L7" s="139"/>
      <c r="M7" s="139"/>
      <c r="N7" s="139"/>
      <c r="O7" s="139"/>
      <c r="P7" s="139"/>
      <c r="Q7" s="139"/>
    </row>
    <row r="8" spans="1:17" ht="15">
      <c r="A8" s="133"/>
      <c r="B8" s="135"/>
      <c r="C8" s="164"/>
      <c r="D8" s="164"/>
      <c r="E8" s="164"/>
      <c r="F8" s="164"/>
      <c r="G8" s="47"/>
      <c r="H8" s="47"/>
      <c r="I8" s="47"/>
      <c r="J8" s="141"/>
      <c r="K8" s="141"/>
      <c r="L8" s="141"/>
      <c r="M8" s="141"/>
      <c r="N8" s="141"/>
      <c r="O8" s="141"/>
      <c r="P8" s="141"/>
      <c r="Q8" s="141"/>
    </row>
    <row r="9" spans="1:17">
      <c r="A9" s="142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</row>
    <row r="10" spans="1:17">
      <c r="A10" s="143"/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</row>
    <row r="11" spans="1:17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</row>
    <row r="12" spans="1:17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</row>
    <row r="13" spans="1:17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</row>
    <row r="14" spans="1:17" ht="18.75">
      <c r="A14" s="93"/>
      <c r="B14" s="158" t="s">
        <v>51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</row>
    <row r="15" spans="1:17" ht="18.75">
      <c r="A15" s="159" t="s">
        <v>24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</row>
    <row r="16" spans="1:17" ht="11.25" customHeight="1">
      <c r="A16" s="151" t="s">
        <v>13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</row>
    <row r="17" spans="1:17" ht="3.75" customHeight="1" thickBot="1"/>
    <row r="18" spans="1:17" ht="67.5">
      <c r="A18" s="94"/>
      <c r="B18" s="95" t="s">
        <v>1</v>
      </c>
      <c r="C18" s="95" t="s">
        <v>22</v>
      </c>
      <c r="D18" s="95" t="s">
        <v>31</v>
      </c>
      <c r="E18" s="95" t="s">
        <v>6</v>
      </c>
      <c r="F18" s="95" t="s">
        <v>2</v>
      </c>
      <c r="G18" s="161" t="s">
        <v>32</v>
      </c>
      <c r="H18" s="161"/>
      <c r="I18" s="161" t="s">
        <v>3</v>
      </c>
      <c r="J18" s="161"/>
      <c r="K18" s="161" t="s">
        <v>30</v>
      </c>
      <c r="L18" s="161"/>
      <c r="M18" s="162" t="s">
        <v>33</v>
      </c>
      <c r="N18" s="163"/>
      <c r="O18" s="96" t="s">
        <v>40</v>
      </c>
      <c r="P18" s="132" t="s">
        <v>4</v>
      </c>
      <c r="Q18" s="97" t="s">
        <v>5</v>
      </c>
    </row>
    <row r="19" spans="1:17" ht="13.5" thickBot="1">
      <c r="A19" s="98">
        <v>1</v>
      </c>
      <c r="B19" s="99">
        <v>2</v>
      </c>
      <c r="C19" s="99">
        <v>3</v>
      </c>
      <c r="D19" s="99">
        <v>4</v>
      </c>
      <c r="E19" s="99">
        <v>5</v>
      </c>
      <c r="F19" s="99">
        <v>6</v>
      </c>
      <c r="G19" s="99">
        <v>7</v>
      </c>
      <c r="H19" s="99">
        <v>8</v>
      </c>
      <c r="I19" s="99">
        <v>9</v>
      </c>
      <c r="J19" s="99">
        <v>10</v>
      </c>
      <c r="K19" s="99">
        <v>11</v>
      </c>
      <c r="L19" s="99">
        <v>12</v>
      </c>
      <c r="M19" s="99">
        <v>13</v>
      </c>
      <c r="N19" s="99">
        <v>14</v>
      </c>
      <c r="O19" s="100">
        <v>17</v>
      </c>
      <c r="P19" s="100"/>
      <c r="Q19" s="101">
        <v>18</v>
      </c>
    </row>
    <row r="20" spans="1:17" ht="27">
      <c r="A20" s="102"/>
      <c r="B20" s="103" t="s">
        <v>25</v>
      </c>
      <c r="C20" s="104"/>
      <c r="D20" s="104"/>
      <c r="E20" s="105"/>
      <c r="F20" s="106"/>
      <c r="G20" s="106"/>
      <c r="H20" s="106"/>
      <c r="I20" s="107"/>
      <c r="J20" s="106"/>
      <c r="K20" s="108"/>
      <c r="L20" s="106"/>
      <c r="M20" s="108"/>
      <c r="N20" s="106"/>
      <c r="O20" s="106"/>
      <c r="P20" s="106"/>
      <c r="Q20" s="109"/>
    </row>
    <row r="21" spans="1:17" ht="27">
      <c r="A21" s="110">
        <v>1</v>
      </c>
      <c r="B21" s="111" t="s">
        <v>26</v>
      </c>
      <c r="C21" s="112">
        <v>10</v>
      </c>
      <c r="D21" s="112">
        <v>167</v>
      </c>
      <c r="E21" s="113">
        <v>1</v>
      </c>
      <c r="F21" s="114">
        <v>5265</v>
      </c>
      <c r="G21" s="115">
        <v>0.5</v>
      </c>
      <c r="H21" s="114">
        <f>F21*G21</f>
        <v>2632.5</v>
      </c>
      <c r="I21" s="116"/>
      <c r="J21" s="117">
        <f>F21*I21</f>
        <v>0</v>
      </c>
      <c r="K21" s="118">
        <v>0</v>
      </c>
      <c r="L21" s="117">
        <f>(F21+J21)*K21</f>
        <v>0</v>
      </c>
      <c r="M21" s="119"/>
      <c r="N21" s="117">
        <f>(F21+H21+J21+L21)*M21</f>
        <v>0</v>
      </c>
      <c r="O21" s="117"/>
      <c r="P21" s="117">
        <v>5265</v>
      </c>
      <c r="Q21" s="120">
        <f>F21+H21+J21+L21+N21+P21</f>
        <v>13162.5</v>
      </c>
    </row>
    <row r="22" spans="1:17" ht="27">
      <c r="A22" s="110">
        <v>2</v>
      </c>
      <c r="B22" s="111" t="s">
        <v>27</v>
      </c>
      <c r="C22" s="112">
        <v>8</v>
      </c>
      <c r="D22" s="112" t="s">
        <v>41</v>
      </c>
      <c r="E22" s="113">
        <v>1</v>
      </c>
      <c r="F22" s="114">
        <v>4745</v>
      </c>
      <c r="G22" s="115">
        <v>0.5</v>
      </c>
      <c r="H22" s="114">
        <f t="shared" ref="H22:H33" si="0">F22*G22</f>
        <v>2372.5</v>
      </c>
      <c r="I22" s="116">
        <v>0</v>
      </c>
      <c r="J22" s="117">
        <f t="shared" ref="J22:J33" si="1">F22*I22</f>
        <v>0</v>
      </c>
      <c r="K22" s="118">
        <v>0.4</v>
      </c>
      <c r="L22" s="121">
        <v>949</v>
      </c>
      <c r="M22" s="119"/>
      <c r="N22" s="117">
        <f t="shared" ref="N22:N29" si="2">(F22+H22+J22+L22)*M22</f>
        <v>0</v>
      </c>
      <c r="O22" s="117"/>
      <c r="P22" s="117">
        <v>1423.5</v>
      </c>
      <c r="Q22" s="120">
        <f>F22+H22+J22+L22+N22+P22</f>
        <v>9490</v>
      </c>
    </row>
    <row r="23" spans="1:17" ht="27">
      <c r="A23" s="110">
        <v>3</v>
      </c>
      <c r="B23" s="111" t="s">
        <v>27</v>
      </c>
      <c r="C23" s="112">
        <v>8</v>
      </c>
      <c r="D23" s="112" t="s">
        <v>41</v>
      </c>
      <c r="E23" s="113">
        <v>1</v>
      </c>
      <c r="F23" s="114">
        <v>4745</v>
      </c>
      <c r="G23" s="115">
        <v>0.5</v>
      </c>
      <c r="H23" s="114">
        <f t="shared" si="0"/>
        <v>2372.5</v>
      </c>
      <c r="I23" s="116">
        <v>0</v>
      </c>
      <c r="J23" s="117">
        <f t="shared" si="1"/>
        <v>0</v>
      </c>
      <c r="K23" s="118">
        <v>0.4</v>
      </c>
      <c r="L23" s="121">
        <v>949</v>
      </c>
      <c r="M23" s="119"/>
      <c r="N23" s="117">
        <f t="shared" si="2"/>
        <v>0</v>
      </c>
      <c r="O23" s="117"/>
      <c r="P23" s="117">
        <v>1423.5</v>
      </c>
      <c r="Q23" s="120">
        <f t="shared" ref="Q23:Q25" si="3">F23+H23+J23+L23+N23+P23</f>
        <v>9490</v>
      </c>
    </row>
    <row r="24" spans="1:17" ht="27">
      <c r="A24" s="110">
        <v>4</v>
      </c>
      <c r="B24" s="111" t="s">
        <v>27</v>
      </c>
      <c r="C24" s="112">
        <v>8</v>
      </c>
      <c r="D24" s="112" t="s">
        <v>41</v>
      </c>
      <c r="E24" s="113">
        <v>1</v>
      </c>
      <c r="F24" s="114">
        <v>4745</v>
      </c>
      <c r="G24" s="115">
        <v>0.5</v>
      </c>
      <c r="H24" s="114">
        <f t="shared" si="0"/>
        <v>2372.5</v>
      </c>
      <c r="I24" s="116">
        <v>0</v>
      </c>
      <c r="J24" s="117">
        <f t="shared" si="1"/>
        <v>0</v>
      </c>
      <c r="K24" s="118">
        <v>0.4</v>
      </c>
      <c r="L24" s="121">
        <v>949</v>
      </c>
      <c r="M24" s="119"/>
      <c r="N24" s="117">
        <f t="shared" si="2"/>
        <v>0</v>
      </c>
      <c r="O24" s="117"/>
      <c r="P24" s="117">
        <v>1423.5</v>
      </c>
      <c r="Q24" s="120">
        <f t="shared" si="3"/>
        <v>9490</v>
      </c>
    </row>
    <row r="25" spans="1:17" ht="27">
      <c r="A25" s="110">
        <v>5</v>
      </c>
      <c r="B25" s="111" t="s">
        <v>27</v>
      </c>
      <c r="C25" s="112">
        <v>8</v>
      </c>
      <c r="D25" s="112" t="s">
        <v>41</v>
      </c>
      <c r="E25" s="113">
        <v>1</v>
      </c>
      <c r="F25" s="114">
        <v>4745</v>
      </c>
      <c r="G25" s="115">
        <v>0.5</v>
      </c>
      <c r="H25" s="114">
        <f t="shared" si="0"/>
        <v>2372.5</v>
      </c>
      <c r="I25" s="116">
        <v>0</v>
      </c>
      <c r="J25" s="117">
        <f t="shared" si="1"/>
        <v>0</v>
      </c>
      <c r="K25" s="118">
        <v>0.4</v>
      </c>
      <c r="L25" s="121">
        <v>949</v>
      </c>
      <c r="M25" s="119"/>
      <c r="N25" s="117">
        <f t="shared" si="2"/>
        <v>0</v>
      </c>
      <c r="O25" s="117"/>
      <c r="P25" s="117">
        <v>1423.5</v>
      </c>
      <c r="Q25" s="120">
        <f t="shared" si="3"/>
        <v>9490</v>
      </c>
    </row>
    <row r="26" spans="1:17" ht="14.25">
      <c r="A26" s="110">
        <v>6</v>
      </c>
      <c r="B26" s="111" t="s">
        <v>28</v>
      </c>
      <c r="C26" s="112">
        <v>4</v>
      </c>
      <c r="D26" s="112" t="s">
        <v>41</v>
      </c>
      <c r="E26" s="113">
        <v>1</v>
      </c>
      <c r="F26" s="114">
        <v>3674</v>
      </c>
      <c r="G26" s="115">
        <v>0.5</v>
      </c>
      <c r="H26" s="114">
        <f t="shared" si="0"/>
        <v>1837</v>
      </c>
      <c r="I26" s="116">
        <v>0</v>
      </c>
      <c r="J26" s="117">
        <f t="shared" si="1"/>
        <v>0</v>
      </c>
      <c r="K26" s="118">
        <v>0.4</v>
      </c>
      <c r="L26" s="122">
        <v>734.8</v>
      </c>
      <c r="M26" s="119"/>
      <c r="N26" s="117">
        <f t="shared" si="2"/>
        <v>0</v>
      </c>
      <c r="O26" s="117">
        <v>989</v>
      </c>
      <c r="P26" s="117">
        <v>1102.2</v>
      </c>
      <c r="Q26" s="120">
        <f>F26+H26+L26+O26+P26</f>
        <v>8337</v>
      </c>
    </row>
    <row r="27" spans="1:17" ht="14.25">
      <c r="A27" s="110">
        <v>7</v>
      </c>
      <c r="B27" s="111" t="s">
        <v>28</v>
      </c>
      <c r="C27" s="112">
        <v>4</v>
      </c>
      <c r="D27" s="112" t="s">
        <v>41</v>
      </c>
      <c r="E27" s="113">
        <v>1</v>
      </c>
      <c r="F27" s="114">
        <v>3674</v>
      </c>
      <c r="G27" s="115">
        <v>0.5</v>
      </c>
      <c r="H27" s="114">
        <f t="shared" si="0"/>
        <v>1837</v>
      </c>
      <c r="I27" s="116">
        <v>0</v>
      </c>
      <c r="J27" s="117">
        <f t="shared" si="1"/>
        <v>0</v>
      </c>
      <c r="K27" s="118">
        <v>0.4</v>
      </c>
      <c r="L27" s="122">
        <v>734.8</v>
      </c>
      <c r="M27" s="119"/>
      <c r="N27" s="117">
        <f t="shared" si="2"/>
        <v>0</v>
      </c>
      <c r="O27" s="117">
        <v>989</v>
      </c>
      <c r="P27" s="117">
        <v>1102.2</v>
      </c>
      <c r="Q27" s="120">
        <f t="shared" ref="Q27:Q29" si="4">F27+H27+L27+O27+P27</f>
        <v>8337</v>
      </c>
    </row>
    <row r="28" spans="1:17" ht="14.25">
      <c r="A28" s="110">
        <v>8</v>
      </c>
      <c r="B28" s="111" t="s">
        <v>28</v>
      </c>
      <c r="C28" s="112">
        <v>4</v>
      </c>
      <c r="D28" s="112" t="s">
        <v>41</v>
      </c>
      <c r="E28" s="113">
        <v>1</v>
      </c>
      <c r="F28" s="114">
        <v>3674</v>
      </c>
      <c r="G28" s="115">
        <v>0.5</v>
      </c>
      <c r="H28" s="114">
        <f t="shared" si="0"/>
        <v>1837</v>
      </c>
      <c r="I28" s="116">
        <v>0</v>
      </c>
      <c r="J28" s="117">
        <f t="shared" si="1"/>
        <v>0</v>
      </c>
      <c r="K28" s="118">
        <v>0.4</v>
      </c>
      <c r="L28" s="122">
        <v>734.8</v>
      </c>
      <c r="M28" s="119"/>
      <c r="N28" s="117">
        <f t="shared" si="2"/>
        <v>0</v>
      </c>
      <c r="O28" s="117">
        <v>989</v>
      </c>
      <c r="P28" s="117">
        <v>1102.2</v>
      </c>
      <c r="Q28" s="120">
        <f t="shared" si="4"/>
        <v>8337</v>
      </c>
    </row>
    <row r="29" spans="1:17" ht="14.25">
      <c r="A29" s="110">
        <v>9</v>
      </c>
      <c r="B29" s="111" t="s">
        <v>28</v>
      </c>
      <c r="C29" s="112">
        <v>4</v>
      </c>
      <c r="D29" s="112" t="s">
        <v>41</v>
      </c>
      <c r="E29" s="113">
        <v>1</v>
      </c>
      <c r="F29" s="114">
        <v>3674</v>
      </c>
      <c r="G29" s="115">
        <v>0.5</v>
      </c>
      <c r="H29" s="114">
        <f t="shared" si="0"/>
        <v>1837</v>
      </c>
      <c r="I29" s="116">
        <v>0</v>
      </c>
      <c r="J29" s="117">
        <f t="shared" si="1"/>
        <v>0</v>
      </c>
      <c r="K29" s="118">
        <v>0.4</v>
      </c>
      <c r="L29" s="122">
        <v>734.8</v>
      </c>
      <c r="M29" s="119"/>
      <c r="N29" s="117">
        <f t="shared" si="2"/>
        <v>0</v>
      </c>
      <c r="O29" s="117">
        <v>989</v>
      </c>
      <c r="P29" s="117">
        <v>1102.2</v>
      </c>
      <c r="Q29" s="120">
        <f t="shared" si="4"/>
        <v>8337</v>
      </c>
    </row>
    <row r="30" spans="1:17" ht="14.25">
      <c r="A30" s="110">
        <v>10</v>
      </c>
      <c r="B30" s="123" t="s">
        <v>7</v>
      </c>
      <c r="C30" s="124">
        <v>4</v>
      </c>
      <c r="D30" s="112" t="s">
        <v>41</v>
      </c>
      <c r="E30" s="113">
        <v>1</v>
      </c>
      <c r="F30" s="114">
        <v>3674</v>
      </c>
      <c r="G30" s="115">
        <v>0.5</v>
      </c>
      <c r="H30" s="114">
        <f t="shared" si="0"/>
        <v>1837</v>
      </c>
      <c r="I30" s="116">
        <v>0</v>
      </c>
      <c r="J30" s="117">
        <f t="shared" si="1"/>
        <v>0</v>
      </c>
      <c r="K30" s="118">
        <v>0.4</v>
      </c>
      <c r="L30" s="122">
        <v>734.8</v>
      </c>
      <c r="M30" s="119">
        <v>0.25</v>
      </c>
      <c r="N30" s="117">
        <f>F30*25%</f>
        <v>918.5</v>
      </c>
      <c r="O30" s="117">
        <v>70.5</v>
      </c>
      <c r="P30" s="117">
        <v>1102.2</v>
      </c>
      <c r="Q30" s="120">
        <f>F30+H30+L30+N30+O30+P30</f>
        <v>8337</v>
      </c>
    </row>
    <row r="31" spans="1:17" ht="14.25">
      <c r="A31" s="110">
        <v>11</v>
      </c>
      <c r="B31" s="123" t="s">
        <v>7</v>
      </c>
      <c r="C31" s="124">
        <v>4</v>
      </c>
      <c r="D31" s="112" t="s">
        <v>41</v>
      </c>
      <c r="E31" s="113">
        <v>1</v>
      </c>
      <c r="F31" s="114">
        <v>3674</v>
      </c>
      <c r="G31" s="115">
        <v>0.5</v>
      </c>
      <c r="H31" s="114">
        <f t="shared" si="0"/>
        <v>1837</v>
      </c>
      <c r="I31" s="116">
        <v>0</v>
      </c>
      <c r="J31" s="117">
        <f t="shared" si="1"/>
        <v>0</v>
      </c>
      <c r="K31" s="118">
        <v>0.4</v>
      </c>
      <c r="L31" s="122">
        <v>734.8</v>
      </c>
      <c r="M31" s="119">
        <v>0.25</v>
      </c>
      <c r="N31" s="117">
        <f t="shared" ref="N31:N33" si="5">F31*25%</f>
        <v>918.5</v>
      </c>
      <c r="O31" s="117">
        <v>70.5</v>
      </c>
      <c r="P31" s="117">
        <v>1102.2</v>
      </c>
      <c r="Q31" s="120">
        <f t="shared" ref="Q31:Q33" si="6">F31+H31+L31+N31+O31+P31</f>
        <v>8337</v>
      </c>
    </row>
    <row r="32" spans="1:17" ht="14.25">
      <c r="A32" s="110">
        <v>12</v>
      </c>
      <c r="B32" s="123" t="s">
        <v>7</v>
      </c>
      <c r="C32" s="124">
        <v>4</v>
      </c>
      <c r="D32" s="112" t="s">
        <v>41</v>
      </c>
      <c r="E32" s="113">
        <v>1</v>
      </c>
      <c r="F32" s="114">
        <v>3674</v>
      </c>
      <c r="G32" s="115">
        <v>0.5</v>
      </c>
      <c r="H32" s="114">
        <f t="shared" si="0"/>
        <v>1837</v>
      </c>
      <c r="I32" s="116">
        <v>0</v>
      </c>
      <c r="J32" s="117">
        <f t="shared" si="1"/>
        <v>0</v>
      </c>
      <c r="K32" s="118">
        <v>0.4</v>
      </c>
      <c r="L32" s="122">
        <v>734.8</v>
      </c>
      <c r="M32" s="119">
        <v>0.25</v>
      </c>
      <c r="N32" s="117">
        <f t="shared" si="5"/>
        <v>918.5</v>
      </c>
      <c r="O32" s="117">
        <v>70.5</v>
      </c>
      <c r="P32" s="117">
        <v>1102.2</v>
      </c>
      <c r="Q32" s="120">
        <f t="shared" si="6"/>
        <v>8337</v>
      </c>
    </row>
    <row r="33" spans="1:17" ht="15" thickBot="1">
      <c r="A33" s="110">
        <v>13</v>
      </c>
      <c r="B33" s="123" t="s">
        <v>7</v>
      </c>
      <c r="C33" s="124">
        <v>4</v>
      </c>
      <c r="D33" s="112" t="s">
        <v>41</v>
      </c>
      <c r="E33" s="113">
        <v>1</v>
      </c>
      <c r="F33" s="114">
        <v>3674</v>
      </c>
      <c r="G33" s="115">
        <v>0.5</v>
      </c>
      <c r="H33" s="114">
        <f t="shared" si="0"/>
        <v>1837</v>
      </c>
      <c r="I33" s="116">
        <v>0</v>
      </c>
      <c r="J33" s="117">
        <f t="shared" si="1"/>
        <v>0</v>
      </c>
      <c r="K33" s="118">
        <v>0.4</v>
      </c>
      <c r="L33" s="122">
        <v>734.8</v>
      </c>
      <c r="M33" s="119">
        <v>0.25</v>
      </c>
      <c r="N33" s="117">
        <f t="shared" si="5"/>
        <v>918.5</v>
      </c>
      <c r="O33" s="117">
        <v>70.5</v>
      </c>
      <c r="P33" s="117">
        <v>1102.2</v>
      </c>
      <c r="Q33" s="120">
        <f t="shared" si="6"/>
        <v>8337</v>
      </c>
    </row>
    <row r="34" spans="1:17" ht="15" thickBot="1">
      <c r="A34" s="125"/>
      <c r="B34" s="126"/>
      <c r="C34" s="127"/>
      <c r="D34" s="127"/>
      <c r="E34" s="128">
        <f>SUM(E21:E33)</f>
        <v>13</v>
      </c>
      <c r="F34" s="128">
        <f>SUM(F21:F33)</f>
        <v>53637</v>
      </c>
      <c r="G34" s="128"/>
      <c r="H34" s="128">
        <f>SUM(H21:H33)</f>
        <v>26818.5</v>
      </c>
      <c r="I34" s="128">
        <f t="shared" ref="I34" si="7">SUM(I21:I31)</f>
        <v>0</v>
      </c>
      <c r="J34" s="128">
        <f>SUM(J21:J33)</f>
        <v>0</v>
      </c>
      <c r="K34" s="128"/>
      <c r="L34" s="128">
        <f>SUM(L21:L33)</f>
        <v>9674.4</v>
      </c>
      <c r="M34" s="128"/>
      <c r="N34" s="128">
        <f>SUM(N21:N33)</f>
        <v>3674</v>
      </c>
      <c r="O34" s="129"/>
      <c r="P34" s="129"/>
      <c r="Q34" s="130">
        <f>SUM(Q21:Q33)</f>
        <v>117818.5</v>
      </c>
    </row>
    <row r="35" spans="1:17">
      <c r="Q35" s="28"/>
    </row>
    <row r="36" spans="1:17">
      <c r="B36" s="27"/>
      <c r="C36" s="145"/>
      <c r="D36" s="145"/>
      <c r="E36" s="145"/>
      <c r="F36" s="145"/>
      <c r="G36" s="91"/>
      <c r="H36" s="91"/>
      <c r="I36" s="91" t="s">
        <v>20</v>
      </c>
      <c r="J36" s="86"/>
      <c r="K36" s="86"/>
      <c r="L36" s="86"/>
      <c r="M36" s="146"/>
      <c r="N36" s="155"/>
      <c r="O36" s="27"/>
      <c r="P36" s="27"/>
      <c r="Q36" s="28"/>
    </row>
    <row r="37" spans="1:17">
      <c r="B37" s="17" t="s">
        <v>18</v>
      </c>
      <c r="C37" s="145"/>
      <c r="D37" s="145"/>
      <c r="E37" s="145"/>
      <c r="F37" s="145"/>
      <c r="G37" s="91"/>
      <c r="H37" s="91"/>
      <c r="I37" s="147" t="s">
        <v>42</v>
      </c>
      <c r="J37" s="147"/>
      <c r="K37" s="147"/>
      <c r="L37" s="147"/>
      <c r="M37" s="147"/>
      <c r="N37" s="147"/>
      <c r="O37" s="92"/>
      <c r="P37" s="131"/>
      <c r="Q37" s="28"/>
    </row>
    <row r="38" spans="1:17">
      <c r="B38" s="29"/>
      <c r="C38" s="91"/>
      <c r="D38" s="91"/>
      <c r="E38" s="91"/>
      <c r="F38" s="91"/>
      <c r="G38" s="91"/>
      <c r="H38" s="91"/>
      <c r="I38" s="92"/>
      <c r="J38" s="92"/>
      <c r="K38" s="92"/>
      <c r="L38" s="92"/>
      <c r="M38" s="92"/>
      <c r="N38" s="92"/>
      <c r="O38" s="92"/>
      <c r="P38" s="131"/>
    </row>
  </sheetData>
  <mergeCells count="25">
    <mergeCell ref="A10:Q10"/>
    <mergeCell ref="A11:Q11"/>
    <mergeCell ref="A12:Q12"/>
    <mergeCell ref="N1:Q1"/>
    <mergeCell ref="N2:Q2"/>
    <mergeCell ref="N3:Q3"/>
    <mergeCell ref="N4:Q4"/>
    <mergeCell ref="J6:Q6"/>
    <mergeCell ref="J7:Q7"/>
    <mergeCell ref="C36:F36"/>
    <mergeCell ref="M36:N36"/>
    <mergeCell ref="C37:F37"/>
    <mergeCell ref="I37:N37"/>
    <mergeCell ref="B7:D7"/>
    <mergeCell ref="A13:Q13"/>
    <mergeCell ref="B14:Q14"/>
    <mergeCell ref="A15:Q15"/>
    <mergeCell ref="A16:Q16"/>
    <mergeCell ref="G18:H18"/>
    <mergeCell ref="I18:J18"/>
    <mergeCell ref="K18:L18"/>
    <mergeCell ref="M18:N18"/>
    <mergeCell ref="C8:F8"/>
    <mergeCell ref="J8:Q8"/>
    <mergeCell ref="A9:Q9"/>
  </mergeCells>
  <pageMargins left="0.70866141732283472" right="0.26" top="0.19685039370078741" bottom="0.19685039370078741" header="0.19685039370078741" footer="0.19685039370078741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січень 2021</vt:lpstr>
      <vt:lpstr>Лист1</vt:lpstr>
      <vt:lpstr>'січень 2021'!Область_печати</vt:lpstr>
    </vt:vector>
  </TitlesOfParts>
  <Company>RADA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GL_BUH</dc:creator>
  <cp:lastModifiedBy>Пользователь</cp:lastModifiedBy>
  <cp:lastPrinted>2021-12-07T08:35:36Z</cp:lastPrinted>
  <dcterms:created xsi:type="dcterms:W3CDTF">2009-12-26T10:09:21Z</dcterms:created>
  <dcterms:modified xsi:type="dcterms:W3CDTF">2021-12-13T11:11:58Z</dcterms:modified>
</cp:coreProperties>
</file>